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7470" windowHeight="8160" tabRatio="888"/>
  </bookViews>
  <sheets>
    <sheet name="TS BASE-1,75%" sheetId="29" r:id="rId1"/>
  </sheets>
  <definedNames>
    <definedName name="_xlnm.Print_Area" localSheetId="0">'TS BASE-1,75%'!$D$7:$S$40</definedName>
  </definedNames>
  <calcPr calcId="124519"/>
  <fileRecoveryPr repairLoad="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8" i="29"/>
  <c r="L39"/>
  <c r="L40"/>
  <c r="L37"/>
  <c r="Q54"/>
  <c r="P54"/>
  <c r="Q53"/>
  <c r="P53"/>
  <c r="Q52"/>
  <c r="P52"/>
  <c r="Q51"/>
  <c r="P51"/>
  <c r="Q50"/>
  <c r="P50"/>
  <c r="K40"/>
  <c r="K39"/>
  <c r="K38"/>
  <c r="K37"/>
  <c r="N32"/>
  <c r="P32" s="1"/>
  <c r="M32"/>
  <c r="L32"/>
  <c r="K32"/>
  <c r="O32" s="1"/>
  <c r="N31"/>
  <c r="P31" s="1"/>
  <c r="M31"/>
  <c r="L31"/>
  <c r="K31"/>
  <c r="O31" s="1"/>
  <c r="N30"/>
  <c r="P30" s="1"/>
  <c r="M30"/>
  <c r="L30"/>
  <c r="K30"/>
  <c r="O30" s="1"/>
  <c r="N29"/>
  <c r="P29" s="1"/>
  <c r="M29"/>
  <c r="L29"/>
  <c r="K29"/>
  <c r="O29" s="1"/>
  <c r="N28"/>
  <c r="P28" s="1"/>
  <c r="M28"/>
  <c r="L28"/>
  <c r="K28"/>
  <c r="O28" s="1"/>
  <c r="P27"/>
  <c r="N27"/>
  <c r="M27"/>
  <c r="L27"/>
  <c r="K27"/>
  <c r="N26"/>
  <c r="P26" s="1"/>
  <c r="M26"/>
  <c r="L26"/>
  <c r="K26"/>
  <c r="N25"/>
  <c r="P25" s="1"/>
  <c r="M25"/>
  <c r="L25"/>
  <c r="K25"/>
  <c r="N24"/>
  <c r="P24" s="1"/>
  <c r="M24"/>
  <c r="L24"/>
  <c r="K24"/>
  <c r="P23"/>
  <c r="N23"/>
  <c r="M23"/>
  <c r="L23"/>
  <c r="K23"/>
  <c r="O23" s="1"/>
  <c r="N22"/>
  <c r="P22" s="1"/>
  <c r="M22"/>
  <c r="L22"/>
  <c r="K22"/>
  <c r="O22" s="1"/>
  <c r="N21"/>
  <c r="P21" s="1"/>
  <c r="M21"/>
  <c r="L21"/>
  <c r="K21"/>
  <c r="O21" s="1"/>
  <c r="N20"/>
  <c r="P20" s="1"/>
  <c r="M20"/>
  <c r="L20"/>
  <c r="K20"/>
  <c r="O20" s="1"/>
  <c r="W19"/>
  <c r="N19"/>
  <c r="P19" s="1"/>
  <c r="M19"/>
  <c r="L19"/>
  <c r="K19"/>
  <c r="O19" s="1"/>
  <c r="N18"/>
  <c r="P18" s="1"/>
  <c r="M18"/>
  <c r="L18"/>
  <c r="K18"/>
  <c r="O18" s="1"/>
  <c r="W17"/>
  <c r="N17"/>
  <c r="P17" s="1"/>
  <c r="M17"/>
  <c r="L17"/>
  <c r="K17"/>
  <c r="N16"/>
  <c r="P16" s="1"/>
  <c r="M16"/>
  <c r="L16"/>
  <c r="K16"/>
  <c r="N15"/>
  <c r="P15" s="1"/>
  <c r="M15"/>
  <c r="L15"/>
  <c r="K15"/>
  <c r="N14"/>
  <c r="P14" s="1"/>
  <c r="M14"/>
  <c r="L14"/>
  <c r="K14"/>
  <c r="O14" s="1"/>
  <c r="N13"/>
  <c r="P13" s="1"/>
  <c r="M13"/>
  <c r="L13"/>
  <c r="K13"/>
  <c r="O13" s="1"/>
  <c r="N12"/>
  <c r="P12" s="1"/>
  <c r="M12"/>
  <c r="L12"/>
  <c r="K12"/>
  <c r="O12" s="1"/>
  <c r="N11"/>
  <c r="P11" s="1"/>
  <c r="M11"/>
  <c r="L11"/>
  <c r="K11"/>
  <c r="O11" s="1"/>
  <c r="N10"/>
  <c r="P10" s="1"/>
  <c r="M10"/>
  <c r="L10"/>
  <c r="K10"/>
  <c r="O10" s="1"/>
  <c r="N9"/>
  <c r="P9" s="1"/>
  <c r="M9"/>
  <c r="L9"/>
  <c r="K9"/>
  <c r="R24" l="1"/>
  <c r="O24"/>
  <c r="Q24" s="1"/>
  <c r="S24" s="1"/>
  <c r="O25"/>
  <c r="Q25" s="1"/>
  <c r="R27"/>
  <c r="O27"/>
  <c r="O26"/>
  <c r="Q26" s="1"/>
  <c r="O16"/>
  <c r="Q16" s="1"/>
  <c r="O15"/>
  <c r="Q15" s="1"/>
  <c r="R17"/>
  <c r="O17"/>
  <c r="Q17" s="1"/>
  <c r="Q14"/>
  <c r="R28"/>
  <c r="Q29"/>
  <c r="Q30"/>
  <c r="R31"/>
  <c r="R9"/>
  <c r="Q18"/>
  <c r="S18" s="1"/>
  <c r="Q19"/>
  <c r="Q32"/>
  <c r="Q10"/>
  <c r="Q11"/>
  <c r="Q12"/>
  <c r="R13"/>
  <c r="Q20"/>
  <c r="Q21"/>
  <c r="S21" s="1"/>
  <c r="Q22"/>
  <c r="R23"/>
  <c r="R21"/>
  <c r="R11"/>
  <c r="R29"/>
  <c r="R18"/>
  <c r="R25"/>
  <c r="R15"/>
  <c r="Q28"/>
  <c r="S28" s="1"/>
  <c r="O9"/>
  <c r="Q9" s="1"/>
  <c r="R10"/>
  <c r="Q13"/>
  <c r="S13" s="1"/>
  <c r="R14"/>
  <c r="R20"/>
  <c r="Q23"/>
  <c r="S23" s="1"/>
  <c r="Q27"/>
  <c r="Q31"/>
  <c r="S31" s="1"/>
  <c r="R32"/>
  <c r="R12"/>
  <c r="R16"/>
  <c r="R19"/>
  <c r="R22"/>
  <c r="R26"/>
  <c r="R30"/>
  <c r="S30" s="1"/>
  <c r="S16" l="1"/>
  <c r="S19"/>
  <c r="S14"/>
  <c r="S25"/>
  <c r="S17"/>
  <c r="S15"/>
  <c r="S27"/>
  <c r="S9"/>
  <c r="S32"/>
  <c r="S10"/>
  <c r="S26"/>
  <c r="S11"/>
  <c r="S20"/>
  <c r="S29"/>
  <c r="S12"/>
  <c r="S22"/>
</calcChain>
</file>

<file path=xl/sharedStrings.xml><?xml version="1.0" encoding="utf-8"?>
<sst xmlns="http://schemas.openxmlformats.org/spreadsheetml/2006/main" count="211" uniqueCount="122">
  <si>
    <t>BASE</t>
  </si>
  <si>
    <t>445</t>
  </si>
  <si>
    <t>448</t>
  </si>
  <si>
    <t>443</t>
  </si>
  <si>
    <t>442</t>
  </si>
  <si>
    <t>44B</t>
  </si>
  <si>
    <t>111</t>
  </si>
  <si>
    <t>333</t>
  </si>
  <si>
    <t>331</t>
  </si>
  <si>
    <t>334</t>
  </si>
  <si>
    <t>441</t>
  </si>
  <si>
    <t>44A</t>
  </si>
  <si>
    <t>112</t>
  </si>
  <si>
    <t>551</t>
  </si>
  <si>
    <t>222</t>
  </si>
  <si>
    <t>446</t>
  </si>
  <si>
    <t>44C</t>
  </si>
  <si>
    <t>44D</t>
  </si>
  <si>
    <t>221</t>
  </si>
  <si>
    <t>444</t>
  </si>
  <si>
    <t>332</t>
  </si>
  <si>
    <t>449</t>
  </si>
  <si>
    <t>447</t>
  </si>
  <si>
    <t>552</t>
  </si>
  <si>
    <t>CAP_PROD_ADEC_PER</t>
  </si>
  <si>
    <t>CAP_IND_JEFE_OFICINA</t>
  </si>
  <si>
    <t>B</t>
  </si>
  <si>
    <t>CAP_P_PLUS_DISTAN</t>
  </si>
  <si>
    <t>C</t>
  </si>
  <si>
    <t>A</t>
  </si>
  <si>
    <t>CAP_P_COMP_POLIVA</t>
  </si>
  <si>
    <t>CAP_P_PLUS_RESPON</t>
  </si>
  <si>
    <t>CAP_P_COMP_PERSON</t>
  </si>
  <si>
    <t>CAP_P_PLUS_DISPON</t>
  </si>
  <si>
    <t>D</t>
  </si>
  <si>
    <t>LLOC TIPUS</t>
  </si>
  <si>
    <t>A1</t>
  </si>
  <si>
    <t>A2</t>
  </si>
  <si>
    <t>C1</t>
  </si>
  <si>
    <t>C2</t>
  </si>
  <si>
    <t>AP</t>
  </si>
  <si>
    <t>TAO</t>
  </si>
  <si>
    <t>ORDRE</t>
  </si>
  <si>
    <t>DESCRIPCIÓ</t>
  </si>
  <si>
    <t>SOU BASE</t>
  </si>
  <si>
    <t>C.LLOC</t>
  </si>
  <si>
    <t>P.ADEQUACIÓ</t>
  </si>
  <si>
    <t>TRIENNI</t>
  </si>
  <si>
    <t>SOU BASE EXTRA</t>
  </si>
  <si>
    <t>TRIENNI EXTRA</t>
  </si>
  <si>
    <t>EXTRA</t>
  </si>
  <si>
    <t>MENSUAL</t>
  </si>
  <si>
    <t>ANUAL</t>
  </si>
  <si>
    <t>Tècnic superior cap de departament</t>
  </si>
  <si>
    <t>Cap de departament</t>
  </si>
  <si>
    <t>Tècnic superior</t>
  </si>
  <si>
    <t>Tècnic superior de gestió</t>
  </si>
  <si>
    <t>B1</t>
  </si>
  <si>
    <t>Tècnic mitjà cap de departament</t>
  </si>
  <si>
    <t>B2</t>
  </si>
  <si>
    <t>Tècnic mitjà de gestió</t>
  </si>
  <si>
    <t>B3</t>
  </si>
  <si>
    <t>Tècnic mitjà col·laborador</t>
  </si>
  <si>
    <t>Tècnic auxiliar especialista</t>
  </si>
  <si>
    <t>Administratiu de gestió/Tècnic auxiliar de gestió</t>
  </si>
  <si>
    <t>Administratiu de gestió/Tècnic auxiliar de gestió de nivell 2</t>
  </si>
  <si>
    <t>C3</t>
  </si>
  <si>
    <t>Administratiu de gestió/Tècnic auxiliar de gestió de nivel 1</t>
  </si>
  <si>
    <t>C4</t>
  </si>
  <si>
    <t>D2</t>
  </si>
  <si>
    <t>Agent de gestió</t>
  </si>
  <si>
    <t>Agent de gestió de nivell 3 cap d'oficina</t>
  </si>
  <si>
    <t>Agent de Gestió/Auxiliar tècnic especialista</t>
  </si>
  <si>
    <t>Agent de gestió/Auxiliar tècnic especialista de nivell 3</t>
  </si>
  <si>
    <t>D3</t>
  </si>
  <si>
    <t>Agent de gestió/Auxiliar tècnic especialista de nivell 2</t>
  </si>
  <si>
    <t>D4</t>
  </si>
  <si>
    <t>Agent de gestió de nivell 1 cap d'oficina</t>
  </si>
  <si>
    <t>Agent de gestió/Auxiliar tècnic especialista de nivell 1</t>
  </si>
  <si>
    <t>D5</t>
  </si>
  <si>
    <t>Auxiliar administratiu de gestió</t>
  </si>
  <si>
    <t>D7</t>
  </si>
  <si>
    <t>Auxiliar tècnic</t>
  </si>
  <si>
    <t>D8</t>
  </si>
  <si>
    <t>Auxiliar administratiu</t>
  </si>
  <si>
    <t>Auxiliar administratiu de gestió cap d'oficina</t>
  </si>
  <si>
    <t>Agent de gestió de nivell 2 cap d'oficina</t>
  </si>
  <si>
    <t>D1</t>
  </si>
  <si>
    <t>Agent de gestió de nivell 4 cap d'oficina</t>
  </si>
  <si>
    <t>Agent de gestió/Auxiliar tècnic especialista de nivell 4</t>
  </si>
  <si>
    <t>D6</t>
  </si>
  <si>
    <t>Auxiliar tècnic especialista</t>
  </si>
  <si>
    <t>E1</t>
  </si>
  <si>
    <t>Ordenança</t>
  </si>
  <si>
    <t>E2</t>
  </si>
  <si>
    <t>Assistent de serveis</t>
  </si>
  <si>
    <t>S.S. TOPADA</t>
  </si>
  <si>
    <t>GRUP</t>
  </si>
  <si>
    <t>% RED.TRI.</t>
  </si>
  <si>
    <t>% RED. SB</t>
  </si>
  <si>
    <t>Doble</t>
  </si>
  <si>
    <t>Renuncia</t>
  </si>
  <si>
    <t>Opos</t>
  </si>
  <si>
    <t>CÀLCUL DE LA REDUCCIÓ APLICADA A LES PAGUES EXTRES</t>
  </si>
  <si>
    <t>SALARIS LABORALS DIPUT.</t>
  </si>
  <si>
    <t>LGPE 2011</t>
  </si>
  <si>
    <t>APLICACIÓ A BASE</t>
  </si>
  <si>
    <t>TRIENNIS 2015</t>
  </si>
  <si>
    <t>SOU BASE 2015</t>
  </si>
  <si>
    <t>TRIENNIS 2015 EXTRES</t>
  </si>
  <si>
    <t>SOU BASE 2015 EXTRES</t>
  </si>
  <si>
    <t>ANY ANTERIOR</t>
  </si>
  <si>
    <t>PRESSUPOST</t>
  </si>
  <si>
    <t>223</t>
  </si>
  <si>
    <t>SUBGRUP</t>
  </si>
  <si>
    <t>SG</t>
  </si>
  <si>
    <t>TMBCM</t>
  </si>
  <si>
    <t>COMPLEMENTS RESPONSABILITAT / CAP D'OFICINA</t>
  </si>
  <si>
    <t>IMPORTS</t>
  </si>
  <si>
    <t>TAULA SALARIAL / BASE - GESTIÓ D'INGRESSOS 2018</t>
  </si>
  <si>
    <t>Diputació de Tarragona</t>
  </si>
  <si>
    <t>Data d'actualització: 17/01/2018</t>
  </si>
</sst>
</file>

<file path=xl/styles.xml><?xml version="1.0" encoding="utf-8"?>
<styleSheet xmlns="http://schemas.openxmlformats.org/spreadsheetml/2006/main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_ ;\-0\ "/>
    <numFmt numFmtId="165" formatCode="0.0%"/>
    <numFmt numFmtId="166" formatCode="#,##0.00\ &quot;€&quot;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Calibri"/>
      <family val="2"/>
    </font>
    <font>
      <sz val="10"/>
      <color indexed="9"/>
      <name val="Verdana"/>
      <family val="2"/>
    </font>
    <font>
      <sz val="11"/>
      <name val="Calibri"/>
      <family val="2"/>
    </font>
    <font>
      <sz val="10"/>
      <color rgb="FFFF0000"/>
      <name val="Verdana"/>
      <family val="2"/>
    </font>
    <font>
      <b/>
      <sz val="12"/>
      <name val="Verdana"/>
      <family val="2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0"/>
      <color theme="2" tint="-9.9978637043366805E-2"/>
      <name val="Verdana"/>
      <family val="2"/>
    </font>
    <font>
      <sz val="10"/>
      <color theme="1"/>
      <name val="Calibri"/>
      <family val="2"/>
      <scheme val="minor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01">
    <xf numFmtId="0" fontId="0" fillId="0" borderId="0" xfId="0"/>
    <xf numFmtId="4" fontId="2" fillId="0" borderId="0" xfId="0" applyNumberFormat="1" applyFont="1" applyAlignment="1">
      <alignment horizontal="center"/>
    </xf>
    <xf numFmtId="4" fontId="4" fillId="0" borderId="0" xfId="0" applyNumberFormat="1" applyFont="1"/>
    <xf numFmtId="4" fontId="2" fillId="0" borderId="0" xfId="0" applyNumberFormat="1" applyFont="1"/>
    <xf numFmtId="9" fontId="2" fillId="0" borderId="0" xfId="2" applyFont="1" applyAlignment="1">
      <alignment horizontal="center"/>
    </xf>
    <xf numFmtId="9" fontId="2" fillId="0" borderId="0" xfId="2" applyFont="1"/>
    <xf numFmtId="164" fontId="7" fillId="0" borderId="2" xfId="1" applyNumberFormat="1" applyFont="1" applyBorder="1" applyAlignment="1">
      <alignment horizontal="center"/>
    </xf>
    <xf numFmtId="9" fontId="2" fillId="0" borderId="2" xfId="2" applyFont="1" applyBorder="1"/>
    <xf numFmtId="9" fontId="2" fillId="0" borderId="3" xfId="2" applyFont="1" applyBorder="1"/>
    <xf numFmtId="9" fontId="2" fillId="0" borderId="4" xfId="2" applyFont="1" applyBorder="1"/>
    <xf numFmtId="4" fontId="2" fillId="0" borderId="6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2" xfId="3" applyNumberFormat="1" applyFont="1" applyBorder="1" applyAlignment="1"/>
    <xf numFmtId="4" fontId="2" fillId="0" borderId="7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4" fontId="2" fillId="0" borderId="0" xfId="0" applyNumberFormat="1" applyFont="1" applyAlignment="1"/>
    <xf numFmtId="4" fontId="2" fillId="0" borderId="0" xfId="0" applyNumberFormat="1" applyFont="1" applyBorder="1" applyAlignment="1"/>
    <xf numFmtId="4" fontId="2" fillId="0" borderId="0" xfId="3" applyNumberFormat="1" applyFont="1" applyBorder="1" applyAlignment="1"/>
    <xf numFmtId="4" fontId="2" fillId="0" borderId="10" xfId="0" applyNumberFormat="1" applyFont="1" applyBorder="1" applyAlignment="1">
      <alignment horizontal="center"/>
    </xf>
    <xf numFmtId="4" fontId="2" fillId="0" borderId="11" xfId="0" applyNumberFormat="1" applyFont="1" applyBorder="1" applyAlignment="1">
      <alignment horizontal="center"/>
    </xf>
    <xf numFmtId="4" fontId="2" fillId="0" borderId="11" xfId="0" applyNumberFormat="1" applyFont="1" applyBorder="1" applyAlignment="1">
      <alignment horizontal="left"/>
    </xf>
    <xf numFmtId="4" fontId="2" fillId="0" borderId="11" xfId="3" applyNumberFormat="1" applyFont="1" applyBorder="1" applyAlignment="1"/>
    <xf numFmtId="4" fontId="2" fillId="0" borderId="12" xfId="0" applyNumberFormat="1" applyFont="1" applyBorder="1" applyAlignment="1">
      <alignment horizontal="center"/>
    </xf>
    <xf numFmtId="4" fontId="2" fillId="0" borderId="14" xfId="0" applyNumberFormat="1" applyFont="1" applyBorder="1" applyAlignment="1">
      <alignment horizontal="center"/>
    </xf>
    <xf numFmtId="9" fontId="6" fillId="0" borderId="0" xfId="2" applyFont="1"/>
    <xf numFmtId="4" fontId="2" fillId="0" borderId="11" xfId="0" applyNumberFormat="1" applyFont="1" applyBorder="1"/>
    <xf numFmtId="4" fontId="2" fillId="0" borderId="0" xfId="3" applyNumberFormat="1" applyFont="1"/>
    <xf numFmtId="4" fontId="4" fillId="0" borderId="0" xfId="0" applyNumberFormat="1" applyFont="1" applyAlignment="1">
      <alignment horizontal="center"/>
    </xf>
    <xf numFmtId="4" fontId="2" fillId="0" borderId="12" xfId="0" applyNumberFormat="1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4" fontId="2" fillId="0" borderId="7" xfId="0" applyNumberFormat="1" applyFont="1" applyBorder="1"/>
    <xf numFmtId="4" fontId="2" fillId="0" borderId="8" xfId="0" applyNumberFormat="1" applyFont="1" applyBorder="1"/>
    <xf numFmtId="4" fontId="2" fillId="0" borderId="0" xfId="0" applyNumberFormat="1" applyFont="1" applyBorder="1"/>
    <xf numFmtId="10" fontId="2" fillId="0" borderId="1" xfId="2" applyNumberFormat="1" applyFont="1" applyBorder="1"/>
    <xf numFmtId="10" fontId="2" fillId="0" borderId="15" xfId="2" applyNumberFormat="1" applyFont="1" applyBorder="1"/>
    <xf numFmtId="4" fontId="2" fillId="0" borderId="10" xfId="0" applyNumberFormat="1" applyFont="1" applyBorder="1" applyAlignment="1">
      <alignment horizontal="center" vertical="center"/>
    </xf>
    <xf numFmtId="10" fontId="2" fillId="0" borderId="7" xfId="2" applyNumberFormat="1" applyFont="1" applyBorder="1"/>
    <xf numFmtId="10" fontId="2" fillId="0" borderId="8" xfId="2" applyNumberFormat="1" applyFont="1" applyBorder="1"/>
    <xf numFmtId="166" fontId="0" fillId="0" borderId="0" xfId="0" applyNumberFormat="1" applyBorder="1"/>
    <xf numFmtId="4" fontId="2" fillId="0" borderId="14" xfId="0" applyNumberFormat="1" applyFont="1" applyBorder="1" applyAlignment="1">
      <alignment horizontal="center" vertical="center"/>
    </xf>
    <xf numFmtId="4" fontId="2" fillId="0" borderId="12" xfId="0" applyNumberFormat="1" applyFont="1" applyBorder="1"/>
    <xf numFmtId="4" fontId="2" fillId="0" borderId="13" xfId="0" applyNumberFormat="1" applyFont="1" applyBorder="1"/>
    <xf numFmtId="10" fontId="2" fillId="0" borderId="12" xfId="2" applyNumberFormat="1" applyFont="1" applyBorder="1"/>
    <xf numFmtId="10" fontId="2" fillId="0" borderId="13" xfId="2" applyNumberFormat="1" applyFont="1" applyBorder="1"/>
    <xf numFmtId="0" fontId="9" fillId="0" borderId="0" xfId="0" applyFont="1" applyFill="1" applyBorder="1"/>
    <xf numFmtId="166" fontId="0" fillId="0" borderId="0" xfId="0" applyNumberFormat="1"/>
    <xf numFmtId="9" fontId="2" fillId="0" borderId="5" xfId="2" applyFont="1" applyBorder="1"/>
    <xf numFmtId="164" fontId="7" fillId="0" borderId="3" xfId="1" applyNumberFormat="1" applyFont="1" applyBorder="1" applyAlignment="1">
      <alignment horizontal="center"/>
    </xf>
    <xf numFmtId="4" fontId="2" fillId="0" borderId="6" xfId="0" applyNumberFormat="1" applyFont="1" applyBorder="1"/>
    <xf numFmtId="4" fontId="2" fillId="0" borderId="9" xfId="0" applyNumberFormat="1" applyFont="1" applyBorder="1" applyAlignment="1"/>
    <xf numFmtId="4" fontId="2" fillId="0" borderId="10" xfId="0" applyNumberFormat="1" applyFont="1" applyBorder="1" applyAlignment="1"/>
    <xf numFmtId="4" fontId="2" fillId="0" borderId="10" xfId="0" applyNumberFormat="1" applyFont="1" applyBorder="1" applyAlignment="1">
      <alignment horizontal="left"/>
    </xf>
    <xf numFmtId="4" fontId="2" fillId="0" borderId="14" xfId="0" applyNumberFormat="1" applyFont="1" applyBorder="1" applyAlignment="1"/>
    <xf numFmtId="0" fontId="3" fillId="0" borderId="0" xfId="0" applyNumberFormat="1" applyFont="1" applyAlignment="1">
      <alignment horizontal="center"/>
    </xf>
    <xf numFmtId="0" fontId="5" fillId="0" borderId="0" xfId="2" applyNumberFormat="1" applyFont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4" fontId="2" fillId="0" borderId="2" xfId="0" applyNumberFormat="1" applyFont="1" applyBorder="1" applyAlignment="1">
      <alignment horizontal="right"/>
    </xf>
    <xf numFmtId="4" fontId="2" fillId="0" borderId="15" xfId="0" applyNumberFormat="1" applyFont="1" applyBorder="1" applyAlignment="1">
      <alignment horizontal="right"/>
    </xf>
    <xf numFmtId="4" fontId="2" fillId="0" borderId="7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4" fontId="2" fillId="0" borderId="8" xfId="0" applyNumberFormat="1" applyFont="1" applyBorder="1" applyAlignment="1">
      <alignment horizontal="right"/>
    </xf>
    <xf numFmtId="4" fontId="2" fillId="0" borderId="12" xfId="0" applyNumberFormat="1" applyFont="1" applyBorder="1" applyAlignment="1">
      <alignment horizontal="right"/>
    </xf>
    <xf numFmtId="4" fontId="2" fillId="0" borderId="11" xfId="3" applyNumberFormat="1" applyFont="1" applyBorder="1" applyAlignment="1">
      <alignment horizontal="right"/>
    </xf>
    <xf numFmtId="4" fontId="2" fillId="0" borderId="13" xfId="3" applyNumberFormat="1" applyFont="1" applyBorder="1" applyAlignment="1">
      <alignment horizontal="right"/>
    </xf>
    <xf numFmtId="4" fontId="0" fillId="0" borderId="0" xfId="0" applyNumberFormat="1" applyAlignment="1"/>
    <xf numFmtId="4" fontId="2" fillId="0" borderId="2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4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2" borderId="11" xfId="0" applyNumberFormat="1" applyFont="1" applyFill="1" applyBorder="1" applyAlignment="1">
      <alignment horizontal="center"/>
    </xf>
    <xf numFmtId="4" fontId="2" fillId="2" borderId="0" xfId="0" applyNumberFormat="1" applyFont="1" applyFill="1"/>
    <xf numFmtId="10" fontId="2" fillId="2" borderId="0" xfId="2" applyNumberFormat="1" applyFont="1" applyFill="1"/>
    <xf numFmtId="4" fontId="2" fillId="2" borderId="0" xfId="0" applyNumberFormat="1" applyFont="1" applyFill="1" applyAlignment="1"/>
    <xf numFmtId="4" fontId="2" fillId="2" borderId="6" xfId="3" applyNumberFormat="1" applyFont="1" applyFill="1" applyBorder="1"/>
    <xf numFmtId="165" fontId="2" fillId="2" borderId="0" xfId="2" applyNumberFormat="1" applyFont="1" applyFill="1"/>
    <xf numFmtId="4" fontId="2" fillId="0" borderId="5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10" fontId="10" fillId="0" borderId="1" xfId="2" applyNumberFormat="1" applyFont="1" applyBorder="1" applyAlignment="1">
      <alignment horizontal="center"/>
    </xf>
    <xf numFmtId="4" fontId="7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  <xf numFmtId="0" fontId="11" fillId="0" borderId="0" xfId="0" applyNumberFormat="1" applyFont="1" applyAlignment="1">
      <alignment horizontal="left"/>
    </xf>
    <xf numFmtId="4" fontId="12" fillId="0" borderId="0" xfId="0" applyNumberFormat="1" applyFont="1" applyAlignment="1">
      <alignment horizontal="right"/>
    </xf>
  </cellXfs>
  <cellStyles count="4">
    <cellStyle name="Euro" xfId="3"/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57"/>
  <sheetViews>
    <sheetView tabSelected="1" topLeftCell="D4" workbookViewId="0">
      <selection activeCell="S4" sqref="S4"/>
    </sheetView>
  </sheetViews>
  <sheetFormatPr baseColWidth="10" defaultColWidth="9.140625" defaultRowHeight="15"/>
  <cols>
    <col min="1" max="1" width="5.85546875" style="1" bestFit="1" customWidth="1"/>
    <col min="2" max="2" width="0.140625" style="1" customWidth="1"/>
    <col min="3" max="3" width="47.28515625" style="1" bestFit="1" customWidth="1"/>
    <col min="4" max="4" width="6.7109375" style="63" customWidth="1"/>
    <col min="5" max="5" width="7.140625" style="1" bestFit="1" customWidth="1"/>
    <col min="6" max="6" width="57.85546875" style="3" bestFit="1" customWidth="1"/>
    <col min="7" max="7" width="13.5703125" style="3" hidden="1" customWidth="1"/>
    <col min="8" max="8" width="11.42578125" style="3" hidden="1" customWidth="1"/>
    <col min="9" max="9" width="14.140625" style="3" hidden="1" customWidth="1"/>
    <col min="10" max="10" width="8.5703125" style="3" hidden="1" customWidth="1"/>
    <col min="11" max="11" width="13.42578125" style="3" bestFit="1" customWidth="1"/>
    <col min="12" max="12" width="9.85546875" style="3" bestFit="1" customWidth="1"/>
    <col min="13" max="13" width="14" style="3" bestFit="1" customWidth="1"/>
    <col min="14" max="14" width="9.85546875" style="3" bestFit="1" customWidth="1"/>
    <col min="15" max="15" width="10.5703125" style="3" bestFit="1" customWidth="1"/>
    <col min="16" max="17" width="13.42578125" style="3" customWidth="1"/>
    <col min="18" max="18" width="13.28515625" style="3" bestFit="1" customWidth="1"/>
    <col min="19" max="19" width="10.42578125" style="3" bestFit="1" customWidth="1"/>
    <col min="20" max="20" width="5.85546875" style="1" hidden="1" customWidth="1"/>
    <col min="21" max="21" width="5.85546875" style="3" hidden="1" customWidth="1"/>
    <col min="22" max="22" width="25.85546875" style="3" bestFit="1" customWidth="1"/>
    <col min="23" max="23" width="13.42578125" style="3" bestFit="1" customWidth="1"/>
    <col min="24" max="16384" width="9.140625" style="3"/>
  </cols>
  <sheetData>
    <row r="1" spans="1:25" ht="12.75">
      <c r="D1" s="99" t="s">
        <v>120</v>
      </c>
      <c r="S1" s="100" t="s">
        <v>121</v>
      </c>
    </row>
    <row r="3" spans="1:25" ht="15" customHeight="1">
      <c r="D3" s="97" t="s">
        <v>119</v>
      </c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</row>
    <row r="4" spans="1:25" ht="15" customHeight="1"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</row>
    <row r="6" spans="1:25" ht="13.5" thickBot="1">
      <c r="D6" s="60"/>
      <c r="E6" s="1">
        <v>1</v>
      </c>
      <c r="F6" s="2">
        <v>2</v>
      </c>
      <c r="G6" s="2">
        <v>3</v>
      </c>
      <c r="H6" s="2">
        <v>4</v>
      </c>
      <c r="I6" s="2">
        <v>5</v>
      </c>
      <c r="J6" s="2">
        <v>6</v>
      </c>
      <c r="K6" s="2">
        <v>7</v>
      </c>
      <c r="L6" s="2">
        <v>8</v>
      </c>
      <c r="M6" s="2">
        <v>9</v>
      </c>
      <c r="N6" s="2">
        <v>10</v>
      </c>
      <c r="O6" s="2">
        <v>11</v>
      </c>
      <c r="P6" s="2">
        <v>12</v>
      </c>
      <c r="Q6" s="2">
        <v>13</v>
      </c>
      <c r="R6" s="2">
        <v>14</v>
      </c>
      <c r="S6" s="2">
        <v>15</v>
      </c>
    </row>
    <row r="7" spans="1:25" s="5" customFormat="1" ht="16.5" thickBot="1">
      <c r="A7" s="4"/>
      <c r="B7" s="4"/>
      <c r="C7" s="4"/>
      <c r="D7" s="61"/>
      <c r="E7" s="4"/>
      <c r="G7" s="53"/>
      <c r="H7" s="8"/>
      <c r="I7" s="54" t="s">
        <v>111</v>
      </c>
      <c r="J7" s="9"/>
      <c r="K7" s="96">
        <v>1.7500000000000002E-2</v>
      </c>
      <c r="L7" s="96">
        <v>1.7500000000000002E-2</v>
      </c>
      <c r="M7" s="96">
        <v>1.7500000000000002E-2</v>
      </c>
      <c r="N7" s="96">
        <v>1.7500000000000002E-2</v>
      </c>
      <c r="O7" s="7"/>
      <c r="P7" s="6" t="s">
        <v>112</v>
      </c>
      <c r="Q7" s="7"/>
      <c r="R7" s="8"/>
      <c r="S7" s="9"/>
      <c r="T7" s="4"/>
    </row>
    <row r="8" spans="1:25" ht="26.25" thickBot="1">
      <c r="A8" s="85" t="s">
        <v>115</v>
      </c>
      <c r="B8" s="86"/>
      <c r="C8" s="86" t="s">
        <v>35</v>
      </c>
      <c r="D8" s="62" t="s">
        <v>41</v>
      </c>
      <c r="E8" s="86" t="s">
        <v>42</v>
      </c>
      <c r="F8" s="55" t="s">
        <v>43</v>
      </c>
      <c r="G8" s="11" t="s">
        <v>44</v>
      </c>
      <c r="H8" s="12" t="s">
        <v>45</v>
      </c>
      <c r="I8" s="12" t="s">
        <v>46</v>
      </c>
      <c r="J8" s="13" t="s">
        <v>47</v>
      </c>
      <c r="K8" s="11" t="s">
        <v>44</v>
      </c>
      <c r="L8" s="12" t="s">
        <v>45</v>
      </c>
      <c r="M8" s="12" t="s">
        <v>46</v>
      </c>
      <c r="N8" s="13" t="s">
        <v>47</v>
      </c>
      <c r="O8" s="11" t="s">
        <v>48</v>
      </c>
      <c r="P8" s="12" t="s">
        <v>49</v>
      </c>
      <c r="Q8" s="13" t="s">
        <v>50</v>
      </c>
      <c r="R8" s="13" t="s">
        <v>51</v>
      </c>
      <c r="S8" s="13" t="s">
        <v>52</v>
      </c>
      <c r="T8" s="10" t="s">
        <v>0</v>
      </c>
      <c r="U8" s="10" t="s">
        <v>97</v>
      </c>
      <c r="V8"/>
      <c r="W8" s="87" t="s">
        <v>114</v>
      </c>
      <c r="X8" s="87" t="s">
        <v>98</v>
      </c>
      <c r="Y8" s="87" t="s">
        <v>99</v>
      </c>
    </row>
    <row r="9" spans="1:25" s="18" customFormat="1">
      <c r="A9" s="65" t="s">
        <v>36</v>
      </c>
      <c r="B9" s="66"/>
      <c r="C9" s="77" t="s">
        <v>53</v>
      </c>
      <c r="D9" s="78" t="s">
        <v>6</v>
      </c>
      <c r="E9" s="79">
        <v>1</v>
      </c>
      <c r="F9" s="56" t="s">
        <v>54</v>
      </c>
      <c r="G9" s="14">
        <v>1183.4180100000001</v>
      </c>
      <c r="H9" s="14">
        <v>2600.428719</v>
      </c>
      <c r="I9" s="14">
        <v>191.37075999999999</v>
      </c>
      <c r="J9" s="14">
        <v>39.090232</v>
      </c>
      <c r="K9" s="67">
        <f>ROUND(G9+(G9*$K$7),2)</f>
        <v>1204.1300000000001</v>
      </c>
      <c r="L9" s="68">
        <f>ROUND(H9+(H9*$L$7),2)</f>
        <v>2645.94</v>
      </c>
      <c r="M9" s="68">
        <f>ROUND(I9+(I9*$M$7),2)</f>
        <v>194.72</v>
      </c>
      <c r="N9" s="69">
        <f>ROUND(J9+(J9*$N$7),2)</f>
        <v>39.770000000000003</v>
      </c>
      <c r="O9" s="67">
        <f t="shared" ref="O9:O32" si="0">ROUND(K9+(K9*VLOOKUP(A9,$W$9:$Y$13,3,0)),2)</f>
        <v>743.07</v>
      </c>
      <c r="P9" s="68">
        <f t="shared" ref="P9:P32" si="1">ROUND(N9+(N9*VLOOKUP(A9,$W$9:$Y$13,2,0)),2)</f>
        <v>24.53</v>
      </c>
      <c r="Q9" s="69">
        <f>ROUND((O9+L9+M9),2)</f>
        <v>3583.73</v>
      </c>
      <c r="R9" s="17">
        <f>K9+L9+M9</f>
        <v>4044.79</v>
      </c>
      <c r="S9" s="17">
        <f>(R9*12)+(Q9*2)</f>
        <v>55704.939999999995</v>
      </c>
      <c r="T9" s="21" t="s">
        <v>36</v>
      </c>
      <c r="U9" s="21" t="s">
        <v>36</v>
      </c>
      <c r="V9" s="76"/>
      <c r="W9" s="88" t="s">
        <v>36</v>
      </c>
      <c r="X9" s="89">
        <v>-0.3831</v>
      </c>
      <c r="Y9" s="89">
        <v>-0.38290000000000002</v>
      </c>
    </row>
    <row r="10" spans="1:25" s="18" customFormat="1">
      <c r="A10" s="15" t="s">
        <v>36</v>
      </c>
      <c r="B10" s="16"/>
      <c r="C10" s="80" t="s">
        <v>55</v>
      </c>
      <c r="D10" s="81" t="s">
        <v>12</v>
      </c>
      <c r="E10" s="82">
        <v>2</v>
      </c>
      <c r="F10" s="57" t="s">
        <v>56</v>
      </c>
      <c r="G10" s="20">
        <v>1183.4180100000001</v>
      </c>
      <c r="H10" s="20">
        <v>1533.2103</v>
      </c>
      <c r="I10" s="20">
        <v>160.604544</v>
      </c>
      <c r="J10" s="20">
        <v>39.090232</v>
      </c>
      <c r="K10" s="70">
        <f t="shared" ref="K10:K32" si="2">ROUND(G10+(G10*$K$7),2)</f>
        <v>1204.1300000000001</v>
      </c>
      <c r="L10" s="71">
        <f t="shared" ref="L10:L32" si="3">ROUND(H10+(H10*$L$7),2)</f>
        <v>1560.04</v>
      </c>
      <c r="M10" s="71">
        <f t="shared" ref="M10:M32" si="4">ROUND(I10+(I10*$M$7),2)</f>
        <v>163.41999999999999</v>
      </c>
      <c r="N10" s="72">
        <f t="shared" ref="N10:N32" si="5">ROUND(J10+(J10*$N$7),2)</f>
        <v>39.770000000000003</v>
      </c>
      <c r="O10" s="70">
        <f t="shared" si="0"/>
        <v>743.07</v>
      </c>
      <c r="P10" s="71">
        <f t="shared" si="1"/>
        <v>24.53</v>
      </c>
      <c r="Q10" s="72">
        <f t="shared" ref="Q10:Q32" si="6">ROUND((O10+L10+M10),2)</f>
        <v>2466.5300000000002</v>
      </c>
      <c r="R10" s="21">
        <f t="shared" ref="R10:R32" si="7">K10+L10+M10</f>
        <v>2927.59</v>
      </c>
      <c r="S10" s="21">
        <f t="shared" ref="S10:S32" si="8">(R10*12)+(Q10*2)</f>
        <v>40064.14</v>
      </c>
      <c r="T10" s="21" t="s">
        <v>37</v>
      </c>
      <c r="U10" s="21" t="s">
        <v>36</v>
      </c>
      <c r="V10" s="76"/>
      <c r="W10" s="88" t="s">
        <v>37</v>
      </c>
      <c r="X10" s="89">
        <v>-0.27089999999999997</v>
      </c>
      <c r="Y10" s="89">
        <v>-0.2707</v>
      </c>
    </row>
    <row r="11" spans="1:25" s="18" customFormat="1">
      <c r="A11" s="15" t="s">
        <v>37</v>
      </c>
      <c r="B11" s="16"/>
      <c r="C11" s="80" t="s">
        <v>58</v>
      </c>
      <c r="D11" s="81" t="s">
        <v>18</v>
      </c>
      <c r="E11" s="82">
        <v>3</v>
      </c>
      <c r="F11" s="57" t="s">
        <v>58</v>
      </c>
      <c r="G11" s="20">
        <v>1031.2190900000001</v>
      </c>
      <c r="H11" s="20">
        <v>2015.2789569999998</v>
      </c>
      <c r="I11" s="20">
        <v>153.096608</v>
      </c>
      <c r="J11" s="20">
        <v>39.090232</v>
      </c>
      <c r="K11" s="70">
        <f t="shared" si="2"/>
        <v>1049.27</v>
      </c>
      <c r="L11" s="71">
        <f t="shared" si="3"/>
        <v>2050.5500000000002</v>
      </c>
      <c r="M11" s="71">
        <f t="shared" si="4"/>
        <v>155.78</v>
      </c>
      <c r="N11" s="72">
        <f t="shared" si="5"/>
        <v>39.770000000000003</v>
      </c>
      <c r="O11" s="70">
        <f t="shared" si="0"/>
        <v>765.23</v>
      </c>
      <c r="P11" s="71">
        <f t="shared" si="1"/>
        <v>29</v>
      </c>
      <c r="Q11" s="72">
        <f t="shared" si="6"/>
        <v>2971.56</v>
      </c>
      <c r="R11" s="21">
        <f t="shared" si="7"/>
        <v>3255.6000000000004</v>
      </c>
      <c r="S11" s="21">
        <f t="shared" si="8"/>
        <v>45010.320000000007</v>
      </c>
      <c r="T11" s="21" t="s">
        <v>57</v>
      </c>
      <c r="U11" s="21" t="s">
        <v>37</v>
      </c>
      <c r="V11" s="76"/>
      <c r="W11" s="88" t="s">
        <v>38</v>
      </c>
      <c r="X11" s="89">
        <v>-0.1361</v>
      </c>
      <c r="Y11" s="89">
        <v>-0.13569999999999999</v>
      </c>
    </row>
    <row r="12" spans="1:25" s="18" customFormat="1">
      <c r="A12" s="15" t="s">
        <v>37</v>
      </c>
      <c r="B12" s="16"/>
      <c r="C12" s="80" t="s">
        <v>60</v>
      </c>
      <c r="D12" s="81" t="s">
        <v>14</v>
      </c>
      <c r="E12" s="82">
        <v>4</v>
      </c>
      <c r="F12" s="57" t="s">
        <v>60</v>
      </c>
      <c r="G12" s="20">
        <v>1031.2190900000001</v>
      </c>
      <c r="H12" s="20">
        <v>1811.024334</v>
      </c>
      <c r="I12" s="20">
        <v>142.75279400000002</v>
      </c>
      <c r="J12" s="20">
        <v>39.090232</v>
      </c>
      <c r="K12" s="70">
        <f t="shared" si="2"/>
        <v>1049.27</v>
      </c>
      <c r="L12" s="71">
        <f t="shared" si="3"/>
        <v>1842.72</v>
      </c>
      <c r="M12" s="71">
        <f t="shared" si="4"/>
        <v>145.25</v>
      </c>
      <c r="N12" s="72">
        <f t="shared" si="5"/>
        <v>39.770000000000003</v>
      </c>
      <c r="O12" s="70">
        <f t="shared" si="0"/>
        <v>765.23</v>
      </c>
      <c r="P12" s="71">
        <f t="shared" si="1"/>
        <v>29</v>
      </c>
      <c r="Q12" s="72">
        <f t="shared" si="6"/>
        <v>2753.2</v>
      </c>
      <c r="R12" s="21">
        <f t="shared" si="7"/>
        <v>3037.24</v>
      </c>
      <c r="S12" s="21">
        <f t="shared" si="8"/>
        <v>41953.279999999999</v>
      </c>
      <c r="T12" s="21" t="s">
        <v>59</v>
      </c>
      <c r="U12" s="21" t="s">
        <v>37</v>
      </c>
      <c r="V12" s="76"/>
      <c r="W12" s="88" t="s">
        <v>39</v>
      </c>
      <c r="X12" s="89">
        <v>-9.4999999999999998E-3</v>
      </c>
      <c r="Y12" s="89">
        <v>-9.1000000000000004E-3</v>
      </c>
    </row>
    <row r="13" spans="1:25" s="18" customFormat="1">
      <c r="A13" s="15" t="s">
        <v>37</v>
      </c>
      <c r="B13" s="16"/>
      <c r="C13" s="80" t="s">
        <v>62</v>
      </c>
      <c r="D13" s="81" t="s">
        <v>113</v>
      </c>
      <c r="E13" s="82">
        <v>5</v>
      </c>
      <c r="F13" s="57" t="s">
        <v>62</v>
      </c>
      <c r="G13" s="20">
        <v>1031.2190900000001</v>
      </c>
      <c r="H13" s="20">
        <v>1357.54908</v>
      </c>
      <c r="I13" s="20">
        <v>119.76994099999999</v>
      </c>
      <c r="J13" s="20">
        <v>39.090232</v>
      </c>
      <c r="K13" s="70">
        <f t="shared" si="2"/>
        <v>1049.27</v>
      </c>
      <c r="L13" s="71">
        <f t="shared" si="3"/>
        <v>1381.31</v>
      </c>
      <c r="M13" s="71">
        <f t="shared" si="4"/>
        <v>121.87</v>
      </c>
      <c r="N13" s="72">
        <f t="shared" si="5"/>
        <v>39.770000000000003</v>
      </c>
      <c r="O13" s="70">
        <f t="shared" si="0"/>
        <v>765.23</v>
      </c>
      <c r="P13" s="71">
        <f t="shared" si="1"/>
        <v>29</v>
      </c>
      <c r="Q13" s="72">
        <f t="shared" si="6"/>
        <v>2268.41</v>
      </c>
      <c r="R13" s="21">
        <f t="shared" si="7"/>
        <v>2552.4499999999998</v>
      </c>
      <c r="S13" s="21">
        <f t="shared" si="8"/>
        <v>35166.22</v>
      </c>
      <c r="T13" s="21" t="s">
        <v>61</v>
      </c>
      <c r="U13" s="21" t="s">
        <v>37</v>
      </c>
      <c r="V13" s="76"/>
      <c r="W13" s="88" t="s">
        <v>40</v>
      </c>
      <c r="X13" s="89">
        <v>0</v>
      </c>
      <c r="Y13" s="89">
        <v>0</v>
      </c>
    </row>
    <row r="14" spans="1:25" s="18" customFormat="1">
      <c r="A14" s="15" t="s">
        <v>38</v>
      </c>
      <c r="B14" s="16"/>
      <c r="C14" s="80" t="s">
        <v>63</v>
      </c>
      <c r="D14" s="81" t="s">
        <v>8</v>
      </c>
      <c r="E14" s="82">
        <v>6</v>
      </c>
      <c r="F14" s="58" t="s">
        <v>63</v>
      </c>
      <c r="G14" s="20">
        <v>879.60162700000001</v>
      </c>
      <c r="H14" s="20">
        <v>1373.064801</v>
      </c>
      <c r="I14" s="20">
        <v>110.660448</v>
      </c>
      <c r="J14" s="20">
        <v>39.090232</v>
      </c>
      <c r="K14" s="70">
        <f t="shared" si="2"/>
        <v>894.99</v>
      </c>
      <c r="L14" s="71">
        <f t="shared" si="3"/>
        <v>1397.09</v>
      </c>
      <c r="M14" s="71">
        <f t="shared" si="4"/>
        <v>112.6</v>
      </c>
      <c r="N14" s="72">
        <f t="shared" si="5"/>
        <v>39.770000000000003</v>
      </c>
      <c r="O14" s="70">
        <f t="shared" si="0"/>
        <v>773.54</v>
      </c>
      <c r="P14" s="71">
        <f t="shared" si="1"/>
        <v>34.36</v>
      </c>
      <c r="Q14" s="72">
        <f t="shared" si="6"/>
        <v>2283.23</v>
      </c>
      <c r="R14" s="21">
        <f t="shared" si="7"/>
        <v>2404.6799999999998</v>
      </c>
      <c r="S14" s="21">
        <f t="shared" si="8"/>
        <v>33422.619999999995</v>
      </c>
      <c r="T14" s="21" t="s">
        <v>38</v>
      </c>
      <c r="U14" s="21" t="s">
        <v>38</v>
      </c>
      <c r="V14" s="76"/>
      <c r="W14" s="90"/>
      <c r="X14" s="90"/>
      <c r="Y14" s="90"/>
    </row>
    <row r="15" spans="1:25" s="18" customFormat="1">
      <c r="A15" s="15" t="s">
        <v>38</v>
      </c>
      <c r="B15" s="16"/>
      <c r="C15" s="19" t="s">
        <v>64</v>
      </c>
      <c r="D15" s="81" t="s">
        <v>20</v>
      </c>
      <c r="E15" s="82">
        <v>7</v>
      </c>
      <c r="F15" s="57" t="s">
        <v>65</v>
      </c>
      <c r="G15" s="20">
        <v>879.60162700000001</v>
      </c>
      <c r="H15" s="20">
        <v>1122.0793970000002</v>
      </c>
      <c r="I15" s="20">
        <v>96.878897000000009</v>
      </c>
      <c r="J15" s="20">
        <v>39.090232</v>
      </c>
      <c r="K15" s="70">
        <f t="shared" si="2"/>
        <v>894.99</v>
      </c>
      <c r="L15" s="71">
        <f t="shared" si="3"/>
        <v>1141.72</v>
      </c>
      <c r="M15" s="71">
        <f t="shared" si="4"/>
        <v>98.57</v>
      </c>
      <c r="N15" s="72">
        <f t="shared" si="5"/>
        <v>39.770000000000003</v>
      </c>
      <c r="O15" s="70">
        <f t="shared" si="0"/>
        <v>773.54</v>
      </c>
      <c r="P15" s="71">
        <f t="shared" si="1"/>
        <v>34.36</v>
      </c>
      <c r="Q15" s="72">
        <f t="shared" si="6"/>
        <v>2013.83</v>
      </c>
      <c r="R15" s="21">
        <f t="shared" si="7"/>
        <v>2135.2800000000002</v>
      </c>
      <c r="S15" s="21">
        <f t="shared" si="8"/>
        <v>29651.02</v>
      </c>
      <c r="T15" s="21" t="s">
        <v>39</v>
      </c>
      <c r="U15" s="21" t="s">
        <v>38</v>
      </c>
      <c r="V15" s="76"/>
      <c r="W15" s="90"/>
      <c r="X15" s="90"/>
      <c r="Y15" s="90"/>
    </row>
    <row r="16" spans="1:25" s="18" customFormat="1" ht="15.75" thickBot="1">
      <c r="A16" s="15" t="s">
        <v>38</v>
      </c>
      <c r="B16" s="16"/>
      <c r="C16" s="19" t="s">
        <v>64</v>
      </c>
      <c r="D16" s="81" t="s">
        <v>7</v>
      </c>
      <c r="E16" s="82">
        <v>8</v>
      </c>
      <c r="F16" s="57" t="s">
        <v>67</v>
      </c>
      <c r="G16" s="20">
        <v>879.60162700000001</v>
      </c>
      <c r="H16" s="20">
        <v>979.05117600000005</v>
      </c>
      <c r="I16" s="20">
        <v>91.074528000000001</v>
      </c>
      <c r="J16" s="20">
        <v>39.090232</v>
      </c>
      <c r="K16" s="70">
        <f t="shared" si="2"/>
        <v>894.99</v>
      </c>
      <c r="L16" s="71">
        <f t="shared" si="3"/>
        <v>996.18</v>
      </c>
      <c r="M16" s="71">
        <f t="shared" si="4"/>
        <v>92.67</v>
      </c>
      <c r="N16" s="72">
        <f t="shared" si="5"/>
        <v>39.770000000000003</v>
      </c>
      <c r="O16" s="70">
        <f t="shared" si="0"/>
        <v>773.54</v>
      </c>
      <c r="P16" s="71">
        <f t="shared" si="1"/>
        <v>34.36</v>
      </c>
      <c r="Q16" s="72">
        <f t="shared" si="6"/>
        <v>1862.39</v>
      </c>
      <c r="R16" s="21">
        <f t="shared" si="7"/>
        <v>1983.8400000000001</v>
      </c>
      <c r="S16" s="21">
        <f t="shared" si="8"/>
        <v>27530.86</v>
      </c>
      <c r="T16" s="21" t="s">
        <v>66</v>
      </c>
      <c r="U16" s="21" t="s">
        <v>38</v>
      </c>
      <c r="V16" s="76"/>
      <c r="W16" s="87" t="s">
        <v>96</v>
      </c>
      <c r="X16" s="88"/>
      <c r="Y16" s="90"/>
    </row>
    <row r="17" spans="1:25" s="18" customFormat="1" ht="15.75" thickBot="1">
      <c r="A17" s="15" t="s">
        <v>38</v>
      </c>
      <c r="B17" s="16"/>
      <c r="C17" s="19" t="s">
        <v>64</v>
      </c>
      <c r="D17" s="81" t="s">
        <v>9</v>
      </c>
      <c r="E17" s="82">
        <v>9</v>
      </c>
      <c r="F17" s="57" t="s">
        <v>64</v>
      </c>
      <c r="G17" s="20">
        <v>879.60162700000001</v>
      </c>
      <c r="H17" s="20">
        <v>910.82688800000005</v>
      </c>
      <c r="I17" s="20">
        <v>87.677594999999997</v>
      </c>
      <c r="J17" s="20">
        <v>39.090232</v>
      </c>
      <c r="K17" s="70">
        <f t="shared" si="2"/>
        <v>894.99</v>
      </c>
      <c r="L17" s="71">
        <f t="shared" si="3"/>
        <v>926.77</v>
      </c>
      <c r="M17" s="71">
        <f t="shared" si="4"/>
        <v>89.21</v>
      </c>
      <c r="N17" s="72">
        <f t="shared" si="5"/>
        <v>39.770000000000003</v>
      </c>
      <c r="O17" s="70">
        <f t="shared" si="0"/>
        <v>773.54</v>
      </c>
      <c r="P17" s="71">
        <f t="shared" si="1"/>
        <v>34.36</v>
      </c>
      <c r="Q17" s="72">
        <f t="shared" si="6"/>
        <v>1789.52</v>
      </c>
      <c r="R17" s="21">
        <f t="shared" si="7"/>
        <v>1910.97</v>
      </c>
      <c r="S17" s="21">
        <f t="shared" si="8"/>
        <v>26510.68</v>
      </c>
      <c r="T17" s="21" t="s">
        <v>68</v>
      </c>
      <c r="U17" s="21" t="s">
        <v>38</v>
      </c>
      <c r="V17" s="76"/>
      <c r="W17" s="91">
        <f>W19</f>
        <v>14854.751999999999</v>
      </c>
      <c r="X17" s="88"/>
      <c r="Y17" s="90"/>
    </row>
    <row r="18" spans="1:25" s="18" customFormat="1">
      <c r="A18" s="15" t="s">
        <v>39</v>
      </c>
      <c r="B18" s="16"/>
      <c r="C18" s="80" t="s">
        <v>70</v>
      </c>
      <c r="D18" s="81" t="s">
        <v>10</v>
      </c>
      <c r="E18" s="82">
        <v>10</v>
      </c>
      <c r="F18" s="58" t="s">
        <v>71</v>
      </c>
      <c r="G18" s="20">
        <v>732.73782999999992</v>
      </c>
      <c r="H18" s="20">
        <v>984.14147500000001</v>
      </c>
      <c r="I18" s="20">
        <v>83.097345999999987</v>
      </c>
      <c r="J18" s="20">
        <v>39.090232</v>
      </c>
      <c r="K18" s="70">
        <f t="shared" si="2"/>
        <v>745.56</v>
      </c>
      <c r="L18" s="71">
        <f t="shared" si="3"/>
        <v>1001.36</v>
      </c>
      <c r="M18" s="71">
        <f t="shared" si="4"/>
        <v>84.55</v>
      </c>
      <c r="N18" s="72">
        <f t="shared" si="5"/>
        <v>39.770000000000003</v>
      </c>
      <c r="O18" s="70">
        <f t="shared" si="0"/>
        <v>738.78</v>
      </c>
      <c r="P18" s="71">
        <f t="shared" si="1"/>
        <v>39.39</v>
      </c>
      <c r="Q18" s="72">
        <f t="shared" si="6"/>
        <v>1824.69</v>
      </c>
      <c r="R18" s="21">
        <f t="shared" si="7"/>
        <v>1831.47</v>
      </c>
      <c r="S18" s="21">
        <f t="shared" si="8"/>
        <v>25627.02</v>
      </c>
      <c r="T18" s="21" t="s">
        <v>69</v>
      </c>
      <c r="U18" s="21" t="s">
        <v>39</v>
      </c>
      <c r="V18" s="76"/>
      <c r="W18" s="88">
        <v>3751.2</v>
      </c>
      <c r="X18" s="88" t="s">
        <v>116</v>
      </c>
      <c r="Y18" s="90"/>
    </row>
    <row r="19" spans="1:25" s="18" customFormat="1">
      <c r="A19" s="15" t="s">
        <v>39</v>
      </c>
      <c r="B19" s="16"/>
      <c r="C19" s="80" t="s">
        <v>72</v>
      </c>
      <c r="D19" s="81" t="s">
        <v>4</v>
      </c>
      <c r="E19" s="82">
        <v>11</v>
      </c>
      <c r="F19" s="58" t="s">
        <v>73</v>
      </c>
      <c r="G19" s="20">
        <v>732.73782999999992</v>
      </c>
      <c r="H19" s="20">
        <v>984.14147500000001</v>
      </c>
      <c r="I19" s="20">
        <v>83.097345999999987</v>
      </c>
      <c r="J19" s="20">
        <v>19.269689</v>
      </c>
      <c r="K19" s="70">
        <f t="shared" si="2"/>
        <v>745.56</v>
      </c>
      <c r="L19" s="71">
        <f t="shared" si="3"/>
        <v>1001.36</v>
      </c>
      <c r="M19" s="71">
        <f t="shared" si="4"/>
        <v>84.55</v>
      </c>
      <c r="N19" s="72">
        <f t="shared" si="5"/>
        <v>19.61</v>
      </c>
      <c r="O19" s="70">
        <f t="shared" si="0"/>
        <v>738.78</v>
      </c>
      <c r="P19" s="71">
        <f t="shared" si="1"/>
        <v>19.420000000000002</v>
      </c>
      <c r="Q19" s="72">
        <f t="shared" si="6"/>
        <v>1824.69</v>
      </c>
      <c r="R19" s="21">
        <f t="shared" si="7"/>
        <v>1831.47</v>
      </c>
      <c r="S19" s="21">
        <f t="shared" si="8"/>
        <v>25627.02</v>
      </c>
      <c r="T19" s="21" t="s">
        <v>69</v>
      </c>
      <c r="U19" s="21" t="s">
        <v>39</v>
      </c>
      <c r="V19" s="76"/>
      <c r="W19" s="88">
        <f>(W18*12)*X19</f>
        <v>14854.751999999999</v>
      </c>
      <c r="X19" s="92">
        <v>0.33</v>
      </c>
      <c r="Y19" s="90"/>
    </row>
    <row r="20" spans="1:25" s="18" customFormat="1">
      <c r="A20" s="15" t="s">
        <v>39</v>
      </c>
      <c r="B20" s="16"/>
      <c r="C20" s="80" t="s">
        <v>72</v>
      </c>
      <c r="D20" s="81" t="s">
        <v>3</v>
      </c>
      <c r="E20" s="82">
        <v>12</v>
      </c>
      <c r="F20" s="58" t="s">
        <v>75</v>
      </c>
      <c r="G20" s="20">
        <v>732.73782999999992</v>
      </c>
      <c r="H20" s="20">
        <v>902.15603799999997</v>
      </c>
      <c r="I20" s="20">
        <v>79.047549000000004</v>
      </c>
      <c r="J20" s="20">
        <v>19.269689</v>
      </c>
      <c r="K20" s="70">
        <f t="shared" si="2"/>
        <v>745.56</v>
      </c>
      <c r="L20" s="71">
        <f t="shared" si="3"/>
        <v>917.94</v>
      </c>
      <c r="M20" s="71">
        <f t="shared" si="4"/>
        <v>80.430000000000007</v>
      </c>
      <c r="N20" s="72">
        <f t="shared" si="5"/>
        <v>19.61</v>
      </c>
      <c r="O20" s="70">
        <f t="shared" si="0"/>
        <v>738.78</v>
      </c>
      <c r="P20" s="71">
        <f t="shared" si="1"/>
        <v>19.420000000000002</v>
      </c>
      <c r="Q20" s="72">
        <f t="shared" si="6"/>
        <v>1737.15</v>
      </c>
      <c r="R20" s="21">
        <f t="shared" si="7"/>
        <v>1743.93</v>
      </c>
      <c r="S20" s="21">
        <f t="shared" si="8"/>
        <v>24401.46</v>
      </c>
      <c r="T20" s="21" t="s">
        <v>74</v>
      </c>
      <c r="U20" s="21" t="s">
        <v>39</v>
      </c>
      <c r="V20" s="76"/>
    </row>
    <row r="21" spans="1:25" s="18" customFormat="1">
      <c r="A21" s="15" t="s">
        <v>39</v>
      </c>
      <c r="B21" s="16"/>
      <c r="C21" s="80" t="s">
        <v>70</v>
      </c>
      <c r="D21" s="81" t="s">
        <v>19</v>
      </c>
      <c r="E21" s="82">
        <v>13</v>
      </c>
      <c r="F21" s="58" t="s">
        <v>77</v>
      </c>
      <c r="G21" s="20">
        <v>732.73782999999992</v>
      </c>
      <c r="H21" s="20">
        <v>840.10335499999997</v>
      </c>
      <c r="I21" s="20">
        <v>75.977047999999996</v>
      </c>
      <c r="J21" s="20">
        <v>39.090232</v>
      </c>
      <c r="K21" s="70">
        <f t="shared" si="2"/>
        <v>745.56</v>
      </c>
      <c r="L21" s="71">
        <f t="shared" si="3"/>
        <v>854.81</v>
      </c>
      <c r="M21" s="71">
        <f t="shared" si="4"/>
        <v>77.31</v>
      </c>
      <c r="N21" s="72">
        <f t="shared" si="5"/>
        <v>39.770000000000003</v>
      </c>
      <c r="O21" s="70">
        <f t="shared" si="0"/>
        <v>738.78</v>
      </c>
      <c r="P21" s="71">
        <f t="shared" si="1"/>
        <v>39.39</v>
      </c>
      <c r="Q21" s="72">
        <f t="shared" si="6"/>
        <v>1670.9</v>
      </c>
      <c r="R21" s="21">
        <f t="shared" si="7"/>
        <v>1677.6799999999998</v>
      </c>
      <c r="S21" s="21">
        <f t="shared" si="8"/>
        <v>23473.959999999995</v>
      </c>
      <c r="T21" s="21" t="s">
        <v>76</v>
      </c>
      <c r="U21" s="21" t="s">
        <v>39</v>
      </c>
      <c r="V21" s="76"/>
    </row>
    <row r="22" spans="1:25" s="18" customFormat="1">
      <c r="A22" s="15" t="s">
        <v>39</v>
      </c>
      <c r="B22" s="16"/>
      <c r="C22" s="80" t="s">
        <v>72</v>
      </c>
      <c r="D22" s="81" t="s">
        <v>1</v>
      </c>
      <c r="E22" s="82">
        <v>14</v>
      </c>
      <c r="F22" s="58" t="s">
        <v>78</v>
      </c>
      <c r="G22" s="20">
        <v>732.73782999999992</v>
      </c>
      <c r="H22" s="20">
        <v>840.10335499999997</v>
      </c>
      <c r="I22" s="20">
        <v>75.977047999999996</v>
      </c>
      <c r="J22" s="20">
        <v>19.269689</v>
      </c>
      <c r="K22" s="70">
        <f t="shared" si="2"/>
        <v>745.56</v>
      </c>
      <c r="L22" s="71">
        <f t="shared" si="3"/>
        <v>854.81</v>
      </c>
      <c r="M22" s="71">
        <f t="shared" si="4"/>
        <v>77.31</v>
      </c>
      <c r="N22" s="72">
        <f t="shared" si="5"/>
        <v>19.61</v>
      </c>
      <c r="O22" s="70">
        <f t="shared" si="0"/>
        <v>738.78</v>
      </c>
      <c r="P22" s="71">
        <f t="shared" si="1"/>
        <v>19.420000000000002</v>
      </c>
      <c r="Q22" s="72">
        <f t="shared" si="6"/>
        <v>1670.9</v>
      </c>
      <c r="R22" s="21">
        <f t="shared" si="7"/>
        <v>1677.6799999999998</v>
      </c>
      <c r="S22" s="21">
        <f t="shared" si="8"/>
        <v>23473.959999999995</v>
      </c>
      <c r="T22" s="21" t="s">
        <v>76</v>
      </c>
      <c r="U22" s="21" t="s">
        <v>39</v>
      </c>
      <c r="V22" s="76"/>
    </row>
    <row r="23" spans="1:25" s="18" customFormat="1">
      <c r="A23" s="15" t="s">
        <v>39</v>
      </c>
      <c r="B23" s="16"/>
      <c r="C23" s="80" t="s">
        <v>70</v>
      </c>
      <c r="D23" s="81" t="s">
        <v>15</v>
      </c>
      <c r="E23" s="82">
        <v>15</v>
      </c>
      <c r="F23" s="57" t="s">
        <v>80</v>
      </c>
      <c r="G23" s="20">
        <v>732.73782999999992</v>
      </c>
      <c r="H23" s="20">
        <v>778.08127500000001</v>
      </c>
      <c r="I23" s="20">
        <v>72.926948999999993</v>
      </c>
      <c r="J23" s="20">
        <v>19.269689</v>
      </c>
      <c r="K23" s="70">
        <f>ROUND(G23+(G23*$K$7),2)</f>
        <v>745.56</v>
      </c>
      <c r="L23" s="71">
        <f t="shared" si="3"/>
        <v>791.7</v>
      </c>
      <c r="M23" s="71">
        <f t="shared" si="4"/>
        <v>74.2</v>
      </c>
      <c r="N23" s="72">
        <f t="shared" si="5"/>
        <v>19.61</v>
      </c>
      <c r="O23" s="70">
        <f t="shared" si="0"/>
        <v>738.78</v>
      </c>
      <c r="P23" s="71">
        <f t="shared" si="1"/>
        <v>19.420000000000002</v>
      </c>
      <c r="Q23" s="72">
        <f t="shared" si="6"/>
        <v>1604.68</v>
      </c>
      <c r="R23" s="21">
        <f t="shared" si="7"/>
        <v>1611.46</v>
      </c>
      <c r="S23" s="21">
        <f t="shared" si="8"/>
        <v>22546.880000000001</v>
      </c>
      <c r="T23" s="21" t="s">
        <v>79</v>
      </c>
      <c r="U23" s="21" t="s">
        <v>39</v>
      </c>
      <c r="V23" s="76"/>
    </row>
    <row r="24" spans="1:25" s="18" customFormat="1">
      <c r="A24" s="15" t="s">
        <v>39</v>
      </c>
      <c r="B24" s="16"/>
      <c r="C24" s="80" t="s">
        <v>82</v>
      </c>
      <c r="D24" s="81" t="s">
        <v>22</v>
      </c>
      <c r="E24" s="82">
        <v>16</v>
      </c>
      <c r="F24" s="57" t="s">
        <v>82</v>
      </c>
      <c r="G24" s="20">
        <v>732.73782999999992</v>
      </c>
      <c r="H24" s="20">
        <v>422.28059599999995</v>
      </c>
      <c r="I24" s="20">
        <v>55.340424999999996</v>
      </c>
      <c r="J24" s="20">
        <v>19.269689</v>
      </c>
      <c r="K24" s="70">
        <f t="shared" si="2"/>
        <v>745.56</v>
      </c>
      <c r="L24" s="71">
        <f t="shared" si="3"/>
        <v>429.67</v>
      </c>
      <c r="M24" s="71">
        <f t="shared" si="4"/>
        <v>56.31</v>
      </c>
      <c r="N24" s="72">
        <f t="shared" si="5"/>
        <v>19.61</v>
      </c>
      <c r="O24" s="70">
        <f t="shared" si="0"/>
        <v>738.78</v>
      </c>
      <c r="P24" s="71">
        <f t="shared" si="1"/>
        <v>19.420000000000002</v>
      </c>
      <c r="Q24" s="72">
        <f t="shared" si="6"/>
        <v>1224.76</v>
      </c>
      <c r="R24" s="21">
        <f t="shared" si="7"/>
        <v>1231.54</v>
      </c>
      <c r="S24" s="21">
        <f t="shared" si="8"/>
        <v>17228</v>
      </c>
      <c r="T24" s="21" t="s">
        <v>81</v>
      </c>
      <c r="U24" s="21" t="s">
        <v>39</v>
      </c>
      <c r="V24" s="76"/>
    </row>
    <row r="25" spans="1:25" s="18" customFormat="1">
      <c r="A25" s="15" t="s">
        <v>39</v>
      </c>
      <c r="B25" s="16"/>
      <c r="C25" s="80" t="s">
        <v>84</v>
      </c>
      <c r="D25" s="81" t="s">
        <v>2</v>
      </c>
      <c r="E25" s="82">
        <v>17</v>
      </c>
      <c r="F25" s="57" t="s">
        <v>84</v>
      </c>
      <c r="G25" s="20">
        <v>732.73782999999992</v>
      </c>
      <c r="H25" s="20">
        <v>359.34042599999998</v>
      </c>
      <c r="I25" s="20">
        <v>52.229120000000002</v>
      </c>
      <c r="J25" s="20">
        <v>19.269689</v>
      </c>
      <c r="K25" s="70">
        <f t="shared" si="2"/>
        <v>745.56</v>
      </c>
      <c r="L25" s="71">
        <f t="shared" si="3"/>
        <v>365.63</v>
      </c>
      <c r="M25" s="71">
        <f t="shared" si="4"/>
        <v>53.14</v>
      </c>
      <c r="N25" s="72">
        <f t="shared" si="5"/>
        <v>19.61</v>
      </c>
      <c r="O25" s="70">
        <f t="shared" si="0"/>
        <v>738.78</v>
      </c>
      <c r="P25" s="71">
        <f t="shared" si="1"/>
        <v>19.420000000000002</v>
      </c>
      <c r="Q25" s="72">
        <f t="shared" si="6"/>
        <v>1157.55</v>
      </c>
      <c r="R25" s="21">
        <f t="shared" si="7"/>
        <v>1164.3300000000002</v>
      </c>
      <c r="S25" s="21">
        <f t="shared" si="8"/>
        <v>16287.060000000003</v>
      </c>
      <c r="T25" s="21" t="s">
        <v>83</v>
      </c>
      <c r="U25" s="21" t="s">
        <v>39</v>
      </c>
      <c r="V25" s="76"/>
    </row>
    <row r="26" spans="1:25" s="18" customFormat="1">
      <c r="A26" s="15" t="s">
        <v>39</v>
      </c>
      <c r="B26" s="16"/>
      <c r="C26" s="80" t="s">
        <v>70</v>
      </c>
      <c r="D26" s="81" t="s">
        <v>21</v>
      </c>
      <c r="E26" s="82">
        <v>18</v>
      </c>
      <c r="F26" s="57" t="s">
        <v>85</v>
      </c>
      <c r="G26" s="20">
        <v>732.73782999999992</v>
      </c>
      <c r="H26" s="20">
        <v>778.08127500000001</v>
      </c>
      <c r="I26" s="20">
        <v>52.229120000000002</v>
      </c>
      <c r="J26" s="20">
        <v>39.090232</v>
      </c>
      <c r="K26" s="70">
        <f t="shared" si="2"/>
        <v>745.56</v>
      </c>
      <c r="L26" s="71">
        <f t="shared" si="3"/>
        <v>791.7</v>
      </c>
      <c r="M26" s="71">
        <f t="shared" si="4"/>
        <v>53.14</v>
      </c>
      <c r="N26" s="72">
        <f t="shared" si="5"/>
        <v>39.770000000000003</v>
      </c>
      <c r="O26" s="70">
        <f t="shared" si="0"/>
        <v>738.78</v>
      </c>
      <c r="P26" s="71">
        <f t="shared" si="1"/>
        <v>39.39</v>
      </c>
      <c r="Q26" s="72">
        <f t="shared" si="6"/>
        <v>1583.62</v>
      </c>
      <c r="R26" s="21">
        <f t="shared" si="7"/>
        <v>1590.4</v>
      </c>
      <c r="S26" s="21">
        <f t="shared" si="8"/>
        <v>22252.04</v>
      </c>
      <c r="T26" s="21" t="s">
        <v>83</v>
      </c>
      <c r="U26" s="21" t="s">
        <v>39</v>
      </c>
      <c r="V26" s="76"/>
    </row>
    <row r="27" spans="1:25" s="18" customFormat="1">
      <c r="A27" s="15" t="s">
        <v>39</v>
      </c>
      <c r="B27" s="16"/>
      <c r="C27" s="80" t="s">
        <v>70</v>
      </c>
      <c r="D27" s="81" t="s">
        <v>11</v>
      </c>
      <c r="E27" s="82">
        <v>19</v>
      </c>
      <c r="F27" s="57" t="s">
        <v>86</v>
      </c>
      <c r="G27" s="20">
        <v>732.73782999999992</v>
      </c>
      <c r="H27" s="20">
        <v>902.15603799999997</v>
      </c>
      <c r="I27" s="20">
        <v>79.047549000000004</v>
      </c>
      <c r="J27" s="20">
        <v>39.090232</v>
      </c>
      <c r="K27" s="70">
        <f t="shared" si="2"/>
        <v>745.56</v>
      </c>
      <c r="L27" s="71">
        <f t="shared" si="3"/>
        <v>917.94</v>
      </c>
      <c r="M27" s="71">
        <f t="shared" si="4"/>
        <v>80.430000000000007</v>
      </c>
      <c r="N27" s="72">
        <f t="shared" si="5"/>
        <v>39.770000000000003</v>
      </c>
      <c r="O27" s="70">
        <f t="shared" si="0"/>
        <v>738.78</v>
      </c>
      <c r="P27" s="71">
        <f t="shared" si="1"/>
        <v>39.39</v>
      </c>
      <c r="Q27" s="72">
        <f t="shared" si="6"/>
        <v>1737.15</v>
      </c>
      <c r="R27" s="21">
        <f t="shared" si="7"/>
        <v>1743.93</v>
      </c>
      <c r="S27" s="21">
        <f t="shared" si="8"/>
        <v>24401.46</v>
      </c>
      <c r="T27" s="21" t="s">
        <v>74</v>
      </c>
      <c r="U27" s="21" t="s">
        <v>39</v>
      </c>
      <c r="V27" s="76"/>
    </row>
    <row r="28" spans="1:25" s="18" customFormat="1">
      <c r="A28" s="15" t="s">
        <v>39</v>
      </c>
      <c r="B28" s="16"/>
      <c r="C28" s="80" t="s">
        <v>70</v>
      </c>
      <c r="D28" s="81" t="s">
        <v>5</v>
      </c>
      <c r="E28" s="82">
        <v>20</v>
      </c>
      <c r="F28" s="57" t="s">
        <v>88</v>
      </c>
      <c r="G28" s="20">
        <v>732.73782999999992</v>
      </c>
      <c r="H28" s="20">
        <v>1066.1677160000002</v>
      </c>
      <c r="I28" s="20">
        <v>87.147143</v>
      </c>
      <c r="J28" s="20">
        <v>39.090232</v>
      </c>
      <c r="K28" s="70">
        <f t="shared" si="2"/>
        <v>745.56</v>
      </c>
      <c r="L28" s="71">
        <f t="shared" si="3"/>
        <v>1084.83</v>
      </c>
      <c r="M28" s="71">
        <f t="shared" si="4"/>
        <v>88.67</v>
      </c>
      <c r="N28" s="72">
        <f t="shared" si="5"/>
        <v>39.770000000000003</v>
      </c>
      <c r="O28" s="70">
        <f t="shared" si="0"/>
        <v>738.78</v>
      </c>
      <c r="P28" s="71">
        <f t="shared" si="1"/>
        <v>39.39</v>
      </c>
      <c r="Q28" s="72">
        <f t="shared" si="6"/>
        <v>1912.28</v>
      </c>
      <c r="R28" s="21">
        <f t="shared" si="7"/>
        <v>1919.06</v>
      </c>
      <c r="S28" s="21">
        <f t="shared" si="8"/>
        <v>26853.280000000002</v>
      </c>
      <c r="T28" s="21" t="s">
        <v>87</v>
      </c>
      <c r="U28" s="21" t="s">
        <v>39</v>
      </c>
      <c r="V28" s="76"/>
    </row>
    <row r="29" spans="1:25" s="18" customFormat="1">
      <c r="A29" s="15" t="s">
        <v>39</v>
      </c>
      <c r="B29" s="16"/>
      <c r="C29" s="80" t="s">
        <v>72</v>
      </c>
      <c r="D29" s="81" t="s">
        <v>16</v>
      </c>
      <c r="E29" s="82">
        <v>21</v>
      </c>
      <c r="F29" s="58" t="s">
        <v>89</v>
      </c>
      <c r="G29" s="20">
        <v>732.73782999999992</v>
      </c>
      <c r="H29" s="20">
        <v>1066.1677160000002</v>
      </c>
      <c r="I29" s="20">
        <v>87.147143</v>
      </c>
      <c r="J29" s="20">
        <v>28.838226999999996</v>
      </c>
      <c r="K29" s="70">
        <f t="shared" si="2"/>
        <v>745.56</v>
      </c>
      <c r="L29" s="71">
        <f t="shared" si="3"/>
        <v>1084.83</v>
      </c>
      <c r="M29" s="71">
        <f t="shared" si="4"/>
        <v>88.67</v>
      </c>
      <c r="N29" s="72">
        <f t="shared" si="5"/>
        <v>29.34</v>
      </c>
      <c r="O29" s="70">
        <f t="shared" si="0"/>
        <v>738.78</v>
      </c>
      <c r="P29" s="71">
        <f t="shared" si="1"/>
        <v>29.06</v>
      </c>
      <c r="Q29" s="72">
        <f t="shared" si="6"/>
        <v>1912.28</v>
      </c>
      <c r="R29" s="21">
        <f t="shared" si="7"/>
        <v>1919.06</v>
      </c>
      <c r="S29" s="21">
        <f t="shared" si="8"/>
        <v>26853.280000000002</v>
      </c>
      <c r="T29" s="21" t="s">
        <v>87</v>
      </c>
      <c r="U29" s="21" t="s">
        <v>39</v>
      </c>
      <c r="V29" s="76"/>
    </row>
    <row r="30" spans="1:25" s="18" customFormat="1">
      <c r="A30" s="15" t="s">
        <v>39</v>
      </c>
      <c r="B30" s="16"/>
      <c r="C30" s="80" t="s">
        <v>91</v>
      </c>
      <c r="D30" s="81" t="s">
        <v>17</v>
      </c>
      <c r="E30" s="82">
        <v>22</v>
      </c>
      <c r="F30" s="58" t="s">
        <v>91</v>
      </c>
      <c r="G30" s="20">
        <v>732.73782999999992</v>
      </c>
      <c r="H30" s="20">
        <v>778.08127500000001</v>
      </c>
      <c r="I30" s="20">
        <v>72.926948999999993</v>
      </c>
      <c r="J30" s="20">
        <v>19.269689</v>
      </c>
      <c r="K30" s="70">
        <f t="shared" si="2"/>
        <v>745.56</v>
      </c>
      <c r="L30" s="71">
        <f t="shared" si="3"/>
        <v>791.7</v>
      </c>
      <c r="M30" s="71">
        <f t="shared" si="4"/>
        <v>74.2</v>
      </c>
      <c r="N30" s="72">
        <f t="shared" si="5"/>
        <v>19.61</v>
      </c>
      <c r="O30" s="70">
        <f t="shared" si="0"/>
        <v>738.78</v>
      </c>
      <c r="P30" s="71">
        <f t="shared" si="1"/>
        <v>19.420000000000002</v>
      </c>
      <c r="Q30" s="72">
        <f t="shared" si="6"/>
        <v>1604.68</v>
      </c>
      <c r="R30" s="21">
        <f t="shared" si="7"/>
        <v>1611.46</v>
      </c>
      <c r="S30" s="21">
        <f t="shared" si="8"/>
        <v>22546.880000000001</v>
      </c>
      <c r="T30" s="21" t="s">
        <v>90</v>
      </c>
      <c r="U30" s="21" t="s">
        <v>39</v>
      </c>
      <c r="V30" s="76"/>
    </row>
    <row r="31" spans="1:25" s="18" customFormat="1">
      <c r="A31" s="15" t="s">
        <v>40</v>
      </c>
      <c r="B31" s="16"/>
      <c r="C31" s="80" t="s">
        <v>93</v>
      </c>
      <c r="D31" s="81" t="s">
        <v>13</v>
      </c>
      <c r="E31" s="82">
        <v>23</v>
      </c>
      <c r="F31" s="57" t="s">
        <v>93</v>
      </c>
      <c r="G31" s="20">
        <v>652.52736699999991</v>
      </c>
      <c r="H31" s="20">
        <v>436.56199600000002</v>
      </c>
      <c r="I31" s="20">
        <v>53.239018999999999</v>
      </c>
      <c r="J31" s="20">
        <v>14.48542</v>
      </c>
      <c r="K31" s="70">
        <f t="shared" si="2"/>
        <v>663.95</v>
      </c>
      <c r="L31" s="71">
        <f t="shared" si="3"/>
        <v>444.2</v>
      </c>
      <c r="M31" s="71">
        <f t="shared" si="4"/>
        <v>54.17</v>
      </c>
      <c r="N31" s="72">
        <f t="shared" si="5"/>
        <v>14.74</v>
      </c>
      <c r="O31" s="70">
        <f t="shared" si="0"/>
        <v>663.95</v>
      </c>
      <c r="P31" s="71">
        <f t="shared" si="1"/>
        <v>14.74</v>
      </c>
      <c r="Q31" s="72">
        <f t="shared" si="6"/>
        <v>1162.32</v>
      </c>
      <c r="R31" s="21">
        <f t="shared" si="7"/>
        <v>1162.3200000000002</v>
      </c>
      <c r="S31" s="21">
        <f t="shared" si="8"/>
        <v>16272.480000000001</v>
      </c>
      <c r="T31" s="21" t="s">
        <v>92</v>
      </c>
      <c r="U31" s="21" t="s">
        <v>40</v>
      </c>
      <c r="V31" s="76"/>
    </row>
    <row r="32" spans="1:25" s="18" customFormat="1" ht="15.75" thickBot="1">
      <c r="A32" s="25" t="s">
        <v>40</v>
      </c>
      <c r="B32" s="22"/>
      <c r="C32" s="23" t="s">
        <v>95</v>
      </c>
      <c r="D32" s="83" t="s">
        <v>23</v>
      </c>
      <c r="E32" s="84">
        <v>24</v>
      </c>
      <c r="F32" s="59" t="s">
        <v>95</v>
      </c>
      <c r="G32" s="24">
        <v>652.52736699999991</v>
      </c>
      <c r="H32" s="24">
        <v>315.54753299999999</v>
      </c>
      <c r="I32" s="24">
        <v>48.719976000000003</v>
      </c>
      <c r="J32" s="24">
        <v>14.48542</v>
      </c>
      <c r="K32" s="73">
        <f t="shared" si="2"/>
        <v>663.95</v>
      </c>
      <c r="L32" s="74">
        <f t="shared" si="3"/>
        <v>321.07</v>
      </c>
      <c r="M32" s="74">
        <f t="shared" si="4"/>
        <v>49.57</v>
      </c>
      <c r="N32" s="75">
        <f t="shared" si="5"/>
        <v>14.74</v>
      </c>
      <c r="O32" s="73">
        <f t="shared" si="0"/>
        <v>663.95</v>
      </c>
      <c r="P32" s="74">
        <f t="shared" si="1"/>
        <v>14.74</v>
      </c>
      <c r="Q32" s="75">
        <f t="shared" si="6"/>
        <v>1034.5899999999999</v>
      </c>
      <c r="R32" s="26">
        <f t="shared" si="7"/>
        <v>1034.5899999999999</v>
      </c>
      <c r="S32" s="26">
        <f t="shared" si="8"/>
        <v>14484.259999999998</v>
      </c>
      <c r="T32" s="26" t="s">
        <v>94</v>
      </c>
      <c r="U32" s="26" t="s">
        <v>40</v>
      </c>
      <c r="V32" s="76"/>
    </row>
    <row r="34" spans="6:17" ht="15.75" thickBot="1"/>
    <row r="35" spans="6:17" hidden="1">
      <c r="K35" s="27">
        <v>0</v>
      </c>
    </row>
    <row r="36" spans="6:17" ht="15.75" thickBot="1">
      <c r="F36" s="28" t="s">
        <v>117</v>
      </c>
      <c r="G36" s="22" t="s">
        <v>111</v>
      </c>
      <c r="H36" s="28"/>
      <c r="I36" s="28"/>
      <c r="J36" s="28"/>
      <c r="K36" s="22" t="s">
        <v>118</v>
      </c>
      <c r="L36" s="96">
        <v>1.7500000000000002E-2</v>
      </c>
    </row>
    <row r="37" spans="6:17">
      <c r="F37" s="3" t="s">
        <v>29</v>
      </c>
      <c r="G37" s="29">
        <v>442.26588515000003</v>
      </c>
      <c r="K37" s="3">
        <f>ROUND(G37+(G37*$K$35),2)</f>
        <v>442.27</v>
      </c>
      <c r="L37" s="3">
        <f>K37+(K37*$L$36)</f>
        <v>450.009725</v>
      </c>
      <c r="O37" s="5"/>
    </row>
    <row r="38" spans="6:17">
      <c r="F38" s="3" t="s">
        <v>26</v>
      </c>
      <c r="G38" s="29">
        <v>294.84715375000002</v>
      </c>
      <c r="K38" s="3">
        <f t="shared" ref="K38:K40" si="9">ROUND(G38+(G38*$K$35),2)</f>
        <v>294.85000000000002</v>
      </c>
      <c r="L38" s="3">
        <f t="shared" ref="L38:L40" si="10">K38+(K38*$L$36)</f>
        <v>300.00987500000002</v>
      </c>
    </row>
    <row r="39" spans="6:17">
      <c r="F39" s="3" t="s">
        <v>28</v>
      </c>
      <c r="G39" s="29">
        <v>221.11840615</v>
      </c>
      <c r="K39" s="3">
        <f t="shared" si="9"/>
        <v>221.12</v>
      </c>
      <c r="L39" s="3">
        <f t="shared" si="10"/>
        <v>224.9896</v>
      </c>
    </row>
    <row r="40" spans="6:17">
      <c r="F40" s="3" t="s">
        <v>34</v>
      </c>
      <c r="G40" s="29">
        <v>110.56404855000001</v>
      </c>
      <c r="K40" s="3">
        <f t="shared" si="9"/>
        <v>110.56</v>
      </c>
      <c r="L40" s="3">
        <f t="shared" si="10"/>
        <v>112.4948</v>
      </c>
    </row>
    <row r="41" spans="6:17">
      <c r="G41" s="29"/>
    </row>
    <row r="42" spans="6:17">
      <c r="G42" s="29"/>
    </row>
    <row r="43" spans="6:17">
      <c r="G43" s="29"/>
    </row>
    <row r="44" spans="6:17">
      <c r="L44" s="30" t="s">
        <v>100</v>
      </c>
      <c r="M44" s="30" t="s">
        <v>101</v>
      </c>
      <c r="N44" s="30" t="s">
        <v>102</v>
      </c>
    </row>
    <row r="45" spans="6:17">
      <c r="G45" s="29"/>
      <c r="L45" s="30"/>
      <c r="M45" s="30"/>
      <c r="N45" s="30"/>
      <c r="O45" s="30"/>
    </row>
    <row r="46" spans="6:17" ht="15.75" thickBot="1"/>
    <row r="47" spans="6:17" ht="15.75" thickBot="1">
      <c r="L47" s="93" t="s">
        <v>103</v>
      </c>
      <c r="M47" s="94"/>
      <c r="N47" s="94"/>
      <c r="O47" s="94"/>
      <c r="P47" s="94"/>
      <c r="Q47" s="95"/>
    </row>
    <row r="48" spans="6:17" ht="15.75" thickBot="1">
      <c r="L48" s="93" t="s">
        <v>104</v>
      </c>
      <c r="M48" s="95"/>
      <c r="N48" s="94" t="s">
        <v>105</v>
      </c>
      <c r="O48" s="95"/>
      <c r="P48" s="93" t="s">
        <v>106</v>
      </c>
      <c r="Q48" s="95"/>
    </row>
    <row r="49" spans="3:17" ht="39" thickBot="1">
      <c r="L49" s="31" t="s">
        <v>107</v>
      </c>
      <c r="M49" s="32" t="s">
        <v>108</v>
      </c>
      <c r="N49" s="33" t="s">
        <v>109</v>
      </c>
      <c r="O49" s="32" t="s">
        <v>110</v>
      </c>
      <c r="P49" s="34" t="s">
        <v>98</v>
      </c>
      <c r="Q49" s="35" t="s">
        <v>99</v>
      </c>
    </row>
    <row r="50" spans="3:17">
      <c r="C50" t="s">
        <v>25</v>
      </c>
      <c r="K50" s="36" t="s">
        <v>36</v>
      </c>
      <c r="L50" s="37">
        <v>42.65</v>
      </c>
      <c r="M50" s="38">
        <v>1109.05</v>
      </c>
      <c r="N50" s="39">
        <v>26.31</v>
      </c>
      <c r="O50" s="38">
        <v>684.36</v>
      </c>
      <c r="P50" s="40">
        <f t="shared" ref="P50:Q54" si="11">1-(N50/L50)</f>
        <v>0.38311840562719812</v>
      </c>
      <c r="Q50" s="41">
        <f t="shared" si="11"/>
        <v>0.38293133763130605</v>
      </c>
    </row>
    <row r="51" spans="3:17">
      <c r="C51" t="s">
        <v>32</v>
      </c>
      <c r="K51" s="42" t="s">
        <v>37</v>
      </c>
      <c r="L51" s="37">
        <v>34.770000000000003</v>
      </c>
      <c r="M51" s="38">
        <v>958.98</v>
      </c>
      <c r="N51" s="39">
        <v>25.35</v>
      </c>
      <c r="O51" s="38">
        <v>699.38</v>
      </c>
      <c r="P51" s="43">
        <f t="shared" si="11"/>
        <v>0.27092320966350303</v>
      </c>
      <c r="Q51" s="44">
        <f t="shared" si="11"/>
        <v>0.27070428997476492</v>
      </c>
    </row>
    <row r="52" spans="3:17">
      <c r="C52" t="s">
        <v>30</v>
      </c>
      <c r="K52" s="42" t="s">
        <v>38</v>
      </c>
      <c r="L52" s="37">
        <v>26.31</v>
      </c>
      <c r="M52" s="38">
        <v>720.02</v>
      </c>
      <c r="N52" s="39">
        <v>22.73</v>
      </c>
      <c r="O52" s="38">
        <v>622.29999999999995</v>
      </c>
      <c r="P52" s="43">
        <f t="shared" si="11"/>
        <v>0.13606993538578482</v>
      </c>
      <c r="Q52" s="44">
        <f t="shared" si="11"/>
        <v>0.13571845226521495</v>
      </c>
    </row>
    <row r="53" spans="3:17">
      <c r="C53" t="s">
        <v>33</v>
      </c>
      <c r="K53" s="42" t="s">
        <v>39</v>
      </c>
      <c r="L53" s="37">
        <v>17.899999999999999</v>
      </c>
      <c r="M53" s="38">
        <v>599.25</v>
      </c>
      <c r="N53" s="39">
        <v>17.73</v>
      </c>
      <c r="O53" s="38">
        <v>593.79</v>
      </c>
      <c r="P53" s="43">
        <f t="shared" si="11"/>
        <v>9.4972067039105212E-3</v>
      </c>
      <c r="Q53" s="44">
        <f t="shared" si="11"/>
        <v>9.1113892365457527E-3</v>
      </c>
    </row>
    <row r="54" spans="3:17" ht="15.75" thickBot="1">
      <c r="C54" t="s">
        <v>27</v>
      </c>
      <c r="F54" s="45"/>
      <c r="G54" s="45"/>
      <c r="H54" s="45"/>
      <c r="I54" s="45"/>
      <c r="K54" s="46" t="s">
        <v>40</v>
      </c>
      <c r="L54" s="47">
        <v>13.47</v>
      </c>
      <c r="M54" s="48">
        <v>548.47</v>
      </c>
      <c r="N54" s="28">
        <v>13.47</v>
      </c>
      <c r="O54" s="48">
        <v>548.47</v>
      </c>
      <c r="P54" s="49">
        <f t="shared" si="11"/>
        <v>0</v>
      </c>
      <c r="Q54" s="50">
        <f t="shared" si="11"/>
        <v>0</v>
      </c>
    </row>
    <row r="55" spans="3:17">
      <c r="C55" t="s">
        <v>31</v>
      </c>
      <c r="F55" s="45"/>
      <c r="G55" s="45"/>
      <c r="H55" s="45"/>
      <c r="I55" s="45"/>
    </row>
    <row r="56" spans="3:17">
      <c r="C56" t="s">
        <v>24</v>
      </c>
      <c r="D56" s="64"/>
      <c r="E56" s="16"/>
      <c r="F56" s="51"/>
      <c r="G56" s="45"/>
      <c r="H56" s="45"/>
      <c r="I56" s="45"/>
      <c r="L56" s="52"/>
      <c r="M56" s="52"/>
      <c r="N56"/>
    </row>
    <row r="57" spans="3:17">
      <c r="F57" s="45"/>
      <c r="G57" s="45"/>
      <c r="H57" s="45"/>
      <c r="I57" s="45"/>
    </row>
  </sheetData>
  <mergeCells count="5">
    <mergeCell ref="L47:Q47"/>
    <mergeCell ref="L48:M48"/>
    <mergeCell ref="N48:O48"/>
    <mergeCell ref="P48:Q48"/>
    <mergeCell ref="D3:S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landscape" r:id="rId1"/>
  <headerFooter>
    <oddHeader>&amp;C&amp;20TAULA SALARIAL 2018Personal LaboralBASE-Gestió d'Ingressos</oddHeader>
    <oddFooter>&amp;C&amp;P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TS BASE-1,75%</vt:lpstr>
      <vt:lpstr>'TS BASE-1,75%'!Área_de_impresión</vt:lpstr>
    </vt:vector>
  </TitlesOfParts>
  <Company>BASE Gestió d'Ingressos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Lechuga Quijada</dc:creator>
  <cp:lastModifiedBy>DIPUTACIÓ DE TARRAGONA</cp:lastModifiedBy>
  <cp:lastPrinted>2018-11-14T11:49:07Z</cp:lastPrinted>
  <dcterms:created xsi:type="dcterms:W3CDTF">2017-07-20T09:02:59Z</dcterms:created>
  <dcterms:modified xsi:type="dcterms:W3CDTF">2019-01-17T10:39:44Z</dcterms:modified>
</cp:coreProperties>
</file>