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ER\UNITAT PLANIFICACIO I ORGANITZACIO RECURSOS HUMANS\PLANTILLA\Compartit BASE\"/>
    </mc:Choice>
  </mc:AlternateContent>
  <xr:revisionPtr revIDLastSave="0" documentId="13_ncr:1_{4927E576-EC23-4493-84C2-5B95515397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Topalls" sheetId="2" r:id="rId2"/>
  </sheets>
  <externalReferences>
    <externalReference r:id="rId3"/>
  </externalReferences>
  <definedNames>
    <definedName name="_xlnm._FilterDatabase" localSheetId="0" hidden="1">Hoja1!$B$8:$L$82</definedName>
    <definedName name="_xlnm.Print_Area" localSheetId="0">Hoja1!$A$1:$M$200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6" i="1" l="1"/>
  <c r="L155" i="1"/>
  <c r="L154" i="1"/>
  <c r="L151" i="1"/>
  <c r="L150" i="1"/>
  <c r="L147" i="1"/>
  <c r="L144" i="1"/>
  <c r="L143" i="1"/>
  <c r="L140" i="1"/>
  <c r="L139" i="1"/>
  <c r="L136" i="1"/>
  <c r="L135" i="1"/>
  <c r="L132" i="1"/>
  <c r="L130" i="1"/>
  <c r="L128" i="1"/>
  <c r="L126" i="1"/>
  <c r="L125" i="1"/>
  <c r="L124" i="1"/>
  <c r="L121" i="1"/>
  <c r="L119" i="1"/>
  <c r="L117" i="1"/>
  <c r="L115" i="1"/>
  <c r="L114" i="1"/>
  <c r="L111" i="1"/>
  <c r="L110" i="1"/>
  <c r="L108" i="1"/>
  <c r="L107" i="1"/>
  <c r="L105" i="1"/>
  <c r="L103" i="1"/>
  <c r="L102" i="1"/>
  <c r="C5" i="2"/>
  <c r="C4" i="2"/>
  <c r="L97" i="1"/>
  <c r="L96" i="1"/>
  <c r="I93" i="1"/>
  <c r="H93" i="1"/>
  <c r="G93" i="1"/>
  <c r="I92" i="1"/>
  <c r="H92" i="1"/>
  <c r="G92" i="1"/>
  <c r="I91" i="1"/>
  <c r="H91" i="1"/>
  <c r="G91" i="1"/>
  <c r="I90" i="1"/>
  <c r="H90" i="1"/>
  <c r="G90" i="1"/>
  <c r="I89" i="1"/>
  <c r="H89" i="1"/>
  <c r="G89" i="1"/>
  <c r="I88" i="1"/>
  <c r="H88" i="1"/>
  <c r="G88" i="1"/>
  <c r="M82" i="1"/>
  <c r="I82" i="1"/>
  <c r="K82" i="1" s="1"/>
  <c r="H82" i="1"/>
  <c r="G82" i="1"/>
  <c r="F82" i="1"/>
  <c r="M81" i="1"/>
  <c r="I81" i="1"/>
  <c r="H81" i="1"/>
  <c r="G81" i="1"/>
  <c r="F81" i="1"/>
  <c r="M80" i="1"/>
  <c r="I80" i="1"/>
  <c r="H80" i="1"/>
  <c r="G80" i="1"/>
  <c r="F80" i="1"/>
  <c r="M79" i="1"/>
  <c r="I79" i="1"/>
  <c r="H79" i="1"/>
  <c r="G79" i="1"/>
  <c r="F79" i="1"/>
  <c r="M78" i="1"/>
  <c r="I78" i="1"/>
  <c r="H78" i="1"/>
  <c r="G78" i="1"/>
  <c r="F78" i="1"/>
  <c r="M77" i="1"/>
  <c r="I77" i="1"/>
  <c r="H77" i="1"/>
  <c r="G77" i="1"/>
  <c r="F77" i="1"/>
  <c r="M76" i="1"/>
  <c r="I76" i="1"/>
  <c r="H76" i="1"/>
  <c r="G76" i="1"/>
  <c r="K76" i="1" s="1"/>
  <c r="F76" i="1"/>
  <c r="M75" i="1"/>
  <c r="I75" i="1"/>
  <c r="H75" i="1"/>
  <c r="G75" i="1"/>
  <c r="F75" i="1"/>
  <c r="M74" i="1"/>
  <c r="I74" i="1"/>
  <c r="H74" i="1"/>
  <c r="G74" i="1"/>
  <c r="F74" i="1"/>
  <c r="M73" i="1"/>
  <c r="I73" i="1"/>
  <c r="H73" i="1"/>
  <c r="G73" i="1"/>
  <c r="F73" i="1"/>
  <c r="M72" i="1"/>
  <c r="I72" i="1"/>
  <c r="H72" i="1"/>
  <c r="G72" i="1"/>
  <c r="F72" i="1"/>
  <c r="M71" i="1"/>
  <c r="I71" i="1"/>
  <c r="H71" i="1"/>
  <c r="G71" i="1"/>
  <c r="F71" i="1"/>
  <c r="M70" i="1"/>
  <c r="I70" i="1"/>
  <c r="H70" i="1"/>
  <c r="G70" i="1"/>
  <c r="F70" i="1"/>
  <c r="M69" i="1"/>
  <c r="I69" i="1"/>
  <c r="H69" i="1"/>
  <c r="G69" i="1"/>
  <c r="F69" i="1"/>
  <c r="M68" i="1"/>
  <c r="I68" i="1"/>
  <c r="H68" i="1"/>
  <c r="G68" i="1"/>
  <c r="K68" i="1" s="1"/>
  <c r="F68" i="1"/>
  <c r="M67" i="1"/>
  <c r="I67" i="1"/>
  <c r="H67" i="1"/>
  <c r="G67" i="1"/>
  <c r="F67" i="1"/>
  <c r="M66" i="1"/>
  <c r="I66" i="1"/>
  <c r="H66" i="1"/>
  <c r="G66" i="1"/>
  <c r="F66" i="1"/>
  <c r="M65" i="1"/>
  <c r="I65" i="1"/>
  <c r="H65" i="1"/>
  <c r="G65" i="1"/>
  <c r="F65" i="1"/>
  <c r="M64" i="1"/>
  <c r="I64" i="1"/>
  <c r="H64" i="1"/>
  <c r="G64" i="1"/>
  <c r="F64" i="1"/>
  <c r="M63" i="1"/>
  <c r="I63" i="1"/>
  <c r="H63" i="1"/>
  <c r="G63" i="1"/>
  <c r="F63" i="1"/>
  <c r="M62" i="1"/>
  <c r="I62" i="1"/>
  <c r="H62" i="1"/>
  <c r="G62" i="1"/>
  <c r="F62" i="1"/>
  <c r="M61" i="1"/>
  <c r="I61" i="1"/>
  <c r="H61" i="1"/>
  <c r="G61" i="1"/>
  <c r="F61" i="1"/>
  <c r="M60" i="1"/>
  <c r="I60" i="1"/>
  <c r="K60" i="1" s="1"/>
  <c r="H60" i="1"/>
  <c r="G60" i="1"/>
  <c r="F60" i="1"/>
  <c r="M59" i="1"/>
  <c r="I59" i="1"/>
  <c r="H59" i="1"/>
  <c r="G59" i="1"/>
  <c r="F59" i="1"/>
  <c r="M58" i="1"/>
  <c r="I58" i="1"/>
  <c r="H58" i="1"/>
  <c r="G58" i="1"/>
  <c r="F58" i="1"/>
  <c r="M57" i="1"/>
  <c r="I57" i="1"/>
  <c r="H57" i="1"/>
  <c r="G57" i="1"/>
  <c r="F57" i="1"/>
  <c r="M56" i="1"/>
  <c r="I56" i="1"/>
  <c r="H56" i="1"/>
  <c r="G56" i="1"/>
  <c r="F56" i="1"/>
  <c r="M55" i="1"/>
  <c r="I55" i="1"/>
  <c r="H55" i="1"/>
  <c r="G55" i="1"/>
  <c r="F55" i="1"/>
  <c r="M54" i="1"/>
  <c r="I54" i="1"/>
  <c r="H54" i="1"/>
  <c r="G54" i="1"/>
  <c r="F54" i="1"/>
  <c r="M53" i="1"/>
  <c r="I53" i="1"/>
  <c r="H53" i="1"/>
  <c r="G53" i="1"/>
  <c r="F53" i="1"/>
  <c r="M52" i="1"/>
  <c r="I52" i="1"/>
  <c r="H52" i="1"/>
  <c r="G52" i="1"/>
  <c r="F52" i="1"/>
  <c r="M51" i="1"/>
  <c r="I51" i="1"/>
  <c r="H51" i="1"/>
  <c r="G51" i="1"/>
  <c r="F51" i="1"/>
  <c r="M50" i="1"/>
  <c r="I50" i="1"/>
  <c r="H50" i="1"/>
  <c r="G50" i="1"/>
  <c r="F50" i="1"/>
  <c r="M49" i="1"/>
  <c r="I49" i="1"/>
  <c r="H49" i="1"/>
  <c r="G49" i="1"/>
  <c r="F49" i="1"/>
  <c r="M48" i="1"/>
  <c r="I48" i="1"/>
  <c r="H48" i="1"/>
  <c r="G48" i="1"/>
  <c r="F48" i="1"/>
  <c r="M47" i="1"/>
  <c r="I47" i="1"/>
  <c r="H47" i="1"/>
  <c r="G47" i="1"/>
  <c r="F47" i="1"/>
  <c r="M46" i="1"/>
  <c r="I46" i="1"/>
  <c r="H46" i="1"/>
  <c r="G46" i="1"/>
  <c r="F46" i="1"/>
  <c r="M45" i="1"/>
  <c r="I45" i="1"/>
  <c r="H45" i="1"/>
  <c r="G45" i="1"/>
  <c r="F45" i="1"/>
  <c r="M44" i="1"/>
  <c r="I44" i="1"/>
  <c r="H44" i="1"/>
  <c r="G44" i="1"/>
  <c r="F44" i="1"/>
  <c r="M43" i="1"/>
  <c r="I43" i="1"/>
  <c r="H43" i="1"/>
  <c r="G43" i="1"/>
  <c r="F43" i="1"/>
  <c r="M42" i="1"/>
  <c r="I42" i="1"/>
  <c r="H42" i="1"/>
  <c r="G42" i="1"/>
  <c r="F42" i="1"/>
  <c r="M41" i="1"/>
  <c r="I41" i="1"/>
  <c r="H41" i="1"/>
  <c r="G41" i="1"/>
  <c r="F41" i="1"/>
  <c r="M40" i="1"/>
  <c r="I40" i="1"/>
  <c r="H40" i="1"/>
  <c r="G40" i="1"/>
  <c r="F40" i="1"/>
  <c r="M39" i="1"/>
  <c r="I39" i="1"/>
  <c r="H39" i="1"/>
  <c r="G39" i="1"/>
  <c r="F39" i="1"/>
  <c r="M38" i="1"/>
  <c r="I38" i="1"/>
  <c r="H38" i="1"/>
  <c r="G38" i="1"/>
  <c r="F38" i="1"/>
  <c r="M37" i="1"/>
  <c r="I37" i="1"/>
  <c r="H37" i="1"/>
  <c r="G37" i="1"/>
  <c r="F37" i="1"/>
  <c r="M36" i="1"/>
  <c r="I36" i="1"/>
  <c r="H36" i="1"/>
  <c r="G36" i="1"/>
  <c r="K36" i="1" s="1"/>
  <c r="F36" i="1"/>
  <c r="M35" i="1"/>
  <c r="I35" i="1"/>
  <c r="H35" i="1"/>
  <c r="G35" i="1"/>
  <c r="F35" i="1"/>
  <c r="M34" i="1"/>
  <c r="I34" i="1"/>
  <c r="H34" i="1"/>
  <c r="G34" i="1"/>
  <c r="F34" i="1"/>
  <c r="M33" i="1"/>
  <c r="I33" i="1"/>
  <c r="H33" i="1"/>
  <c r="G33" i="1"/>
  <c r="F33" i="1"/>
  <c r="M32" i="1"/>
  <c r="I32" i="1"/>
  <c r="H32" i="1"/>
  <c r="G32" i="1"/>
  <c r="F32" i="1"/>
  <c r="M31" i="1"/>
  <c r="I31" i="1"/>
  <c r="H31" i="1"/>
  <c r="G31" i="1"/>
  <c r="F31" i="1"/>
  <c r="M30" i="1"/>
  <c r="I30" i="1"/>
  <c r="H30" i="1"/>
  <c r="G30" i="1"/>
  <c r="F30" i="1"/>
  <c r="M29" i="1"/>
  <c r="I29" i="1"/>
  <c r="H29" i="1"/>
  <c r="G29" i="1"/>
  <c r="F29" i="1"/>
  <c r="M28" i="1"/>
  <c r="I28" i="1"/>
  <c r="K28" i="1" s="1"/>
  <c r="H28" i="1"/>
  <c r="G28" i="1"/>
  <c r="F28" i="1"/>
  <c r="M27" i="1"/>
  <c r="I27" i="1"/>
  <c r="H27" i="1"/>
  <c r="G27" i="1"/>
  <c r="F27" i="1"/>
  <c r="M26" i="1"/>
  <c r="I26" i="1"/>
  <c r="H26" i="1"/>
  <c r="G26" i="1"/>
  <c r="F26" i="1"/>
  <c r="M25" i="1"/>
  <c r="I25" i="1"/>
  <c r="H25" i="1"/>
  <c r="G25" i="1"/>
  <c r="F25" i="1"/>
  <c r="M24" i="1"/>
  <c r="I24" i="1"/>
  <c r="H24" i="1"/>
  <c r="G24" i="1"/>
  <c r="F24" i="1"/>
  <c r="M23" i="1"/>
  <c r="H23" i="1"/>
  <c r="G23" i="1"/>
  <c r="F23" i="1"/>
  <c r="M22" i="1"/>
  <c r="I22" i="1"/>
  <c r="H22" i="1"/>
  <c r="G22" i="1"/>
  <c r="F22" i="1"/>
  <c r="M21" i="1"/>
  <c r="I21" i="1"/>
  <c r="H21" i="1"/>
  <c r="G21" i="1"/>
  <c r="F21" i="1"/>
  <c r="M20" i="1"/>
  <c r="I20" i="1"/>
  <c r="H20" i="1"/>
  <c r="G20" i="1"/>
  <c r="F20" i="1"/>
  <c r="M19" i="1"/>
  <c r="I19" i="1"/>
  <c r="H19" i="1"/>
  <c r="G19" i="1"/>
  <c r="F19" i="1"/>
  <c r="M18" i="1"/>
  <c r="I18" i="1"/>
  <c r="H18" i="1"/>
  <c r="G18" i="1"/>
  <c r="F18" i="1"/>
  <c r="M17" i="1"/>
  <c r="I17" i="1"/>
  <c r="H17" i="1"/>
  <c r="G17" i="1"/>
  <c r="F17" i="1"/>
  <c r="M16" i="1"/>
  <c r="I16" i="1"/>
  <c r="H16" i="1"/>
  <c r="G16" i="1"/>
  <c r="F16" i="1"/>
  <c r="M15" i="1"/>
  <c r="I15" i="1"/>
  <c r="H15" i="1"/>
  <c r="G15" i="1"/>
  <c r="F15" i="1"/>
  <c r="M14" i="1"/>
  <c r="I14" i="1"/>
  <c r="H14" i="1"/>
  <c r="G14" i="1"/>
  <c r="F14" i="1"/>
  <c r="M13" i="1"/>
  <c r="I13" i="1"/>
  <c r="H13" i="1"/>
  <c r="G13" i="1"/>
  <c r="F13" i="1"/>
  <c r="M12" i="1"/>
  <c r="H12" i="1"/>
  <c r="G12" i="1"/>
  <c r="F12" i="1"/>
  <c r="M11" i="1"/>
  <c r="I11" i="1"/>
  <c r="H11" i="1"/>
  <c r="G11" i="1"/>
  <c r="F11" i="1"/>
  <c r="N9" i="1"/>
  <c r="K32" i="1" l="1"/>
  <c r="K40" i="1"/>
  <c r="K48" i="1"/>
  <c r="K64" i="1"/>
  <c r="K72" i="1"/>
  <c r="K80" i="1"/>
  <c r="K29" i="1"/>
  <c r="K11" i="1"/>
  <c r="K33" i="1"/>
  <c r="K58" i="1"/>
  <c r="K61" i="1"/>
  <c r="K55" i="1"/>
  <c r="K44" i="1"/>
  <c r="K52" i="1"/>
  <c r="K74" i="1"/>
  <c r="K30" i="1"/>
  <c r="K65" i="1"/>
  <c r="K17" i="1"/>
  <c r="K59" i="1"/>
  <c r="K62" i="1"/>
  <c r="K56" i="1"/>
  <c r="K12" i="1"/>
  <c r="K14" i="1"/>
  <c r="K22" i="1"/>
  <c r="K27" i="1"/>
  <c r="K47" i="1"/>
  <c r="K50" i="1"/>
  <c r="K53" i="1"/>
  <c r="K20" i="1"/>
  <c r="K19" i="1"/>
  <c r="K35" i="1"/>
  <c r="K38" i="1"/>
  <c r="K41" i="1"/>
  <c r="K67" i="1"/>
  <c r="K70" i="1"/>
  <c r="K73" i="1"/>
  <c r="K79" i="1"/>
  <c r="K21" i="1"/>
  <c r="K24" i="1"/>
  <c r="K26" i="1"/>
  <c r="K43" i="1"/>
  <c r="K46" i="1"/>
  <c r="K49" i="1"/>
  <c r="K13" i="1"/>
  <c r="K16" i="1"/>
  <c r="K18" i="1"/>
  <c r="K31" i="1"/>
  <c r="K34" i="1"/>
  <c r="K37" i="1"/>
  <c r="K63" i="1"/>
  <c r="K66" i="1"/>
  <c r="K69" i="1"/>
  <c r="K75" i="1"/>
  <c r="K78" i="1"/>
  <c r="K81" i="1"/>
  <c r="K15" i="1"/>
  <c r="K51" i="1"/>
  <c r="K54" i="1"/>
  <c r="K57" i="1"/>
  <c r="K25" i="1"/>
  <c r="K39" i="1"/>
  <c r="K42" i="1"/>
  <c r="K45" i="1"/>
  <c r="K71" i="1"/>
  <c r="K77" i="1"/>
  <c r="E12" i="1"/>
  <c r="J12" i="1" l="1"/>
  <c r="L12" i="1" l="1"/>
  <c r="N12" i="1" s="1"/>
  <c r="P12" i="1" s="1"/>
  <c r="E183" i="1"/>
  <c r="E55" i="1"/>
  <c r="O12" i="1" l="1"/>
  <c r="J55" i="1"/>
  <c r="L55" i="1" l="1"/>
  <c r="N55" i="1" s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O55" i="1" l="1"/>
  <c r="P55" i="1"/>
  <c r="E38" i="1"/>
  <c r="E34" i="1"/>
  <c r="E33" i="1"/>
  <c r="E19" i="1" l="1"/>
  <c r="E18" i="1"/>
  <c r="E72" i="1" l="1"/>
  <c r="E67" i="1"/>
  <c r="E36" i="1" l="1"/>
  <c r="E35" i="1"/>
  <c r="E21" i="1"/>
  <c r="E20" i="1"/>
  <c r="E45" i="1" l="1"/>
  <c r="E59" i="1" l="1"/>
  <c r="E11" i="1" l="1"/>
  <c r="E13" i="1"/>
  <c r="E14" i="1"/>
  <c r="E15" i="1"/>
  <c r="E16" i="1"/>
  <c r="E17" i="1"/>
  <c r="E22" i="1"/>
  <c r="E23" i="1"/>
  <c r="I23" i="1" s="1"/>
  <c r="K23" i="1" s="1"/>
  <c r="E24" i="1"/>
  <c r="E25" i="1"/>
  <c r="E26" i="1"/>
  <c r="E27" i="1"/>
  <c r="E28" i="1"/>
  <c r="E29" i="1"/>
  <c r="E30" i="1"/>
  <c r="E31" i="1"/>
  <c r="E32" i="1"/>
  <c r="E37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E56" i="1"/>
  <c r="E57" i="1"/>
  <c r="E58" i="1"/>
  <c r="E60" i="1"/>
  <c r="E61" i="1"/>
  <c r="E62" i="1"/>
  <c r="E63" i="1"/>
  <c r="E64" i="1"/>
  <c r="E65" i="1"/>
  <c r="E66" i="1"/>
  <c r="E68" i="1"/>
  <c r="E69" i="1"/>
  <c r="E70" i="1"/>
  <c r="E71" i="1"/>
  <c r="E73" i="1"/>
  <c r="E74" i="1"/>
  <c r="E75" i="1"/>
  <c r="E76" i="1"/>
  <c r="E77" i="1"/>
  <c r="E78" i="1"/>
  <c r="E79" i="1"/>
  <c r="E80" i="1"/>
  <c r="E81" i="1"/>
  <c r="E82" i="1"/>
  <c r="J23" i="1" l="1"/>
  <c r="L23" i="1" s="1"/>
  <c r="N23" i="1" s="1"/>
  <c r="J36" i="1" l="1"/>
  <c r="J32" i="1"/>
  <c r="J14" i="1"/>
  <c r="L14" i="1" s="1"/>
  <c r="N14" i="1" s="1"/>
  <c r="J24" i="1"/>
  <c r="J13" i="1"/>
  <c r="L13" i="1" s="1"/>
  <c r="N13" i="1" s="1"/>
  <c r="J37" i="1"/>
  <c r="L37" i="1" s="1"/>
  <c r="N37" i="1" s="1"/>
  <c r="P23" i="1"/>
  <c r="O23" i="1"/>
  <c r="J11" i="1"/>
  <c r="L11" i="1" s="1"/>
  <c r="N11" i="1" s="1"/>
  <c r="J15" i="1"/>
  <c r="L15" i="1" s="1"/>
  <c r="N15" i="1" s="1"/>
  <c r="J22" i="1"/>
  <c r="L22" i="1" l="1"/>
  <c r="N22" i="1" s="1"/>
  <c r="P22" i="1" s="1"/>
  <c r="J21" i="1"/>
  <c r="L21" i="1" s="1"/>
  <c r="N21" i="1" s="1"/>
  <c r="J17" i="1"/>
  <c r="L17" i="1" s="1"/>
  <c r="N17" i="1" s="1"/>
  <c r="J16" i="1"/>
  <c r="O15" i="1"/>
  <c r="P15" i="1"/>
  <c r="F171" i="1"/>
  <c r="P37" i="1"/>
  <c r="H171" i="1" s="1"/>
  <c r="O37" i="1"/>
  <c r="G171" i="1" s="1"/>
  <c r="J31" i="1"/>
  <c r="L32" i="1"/>
  <c r="N32" i="1" s="1"/>
  <c r="O11" i="1"/>
  <c r="P11" i="1"/>
  <c r="O13" i="1"/>
  <c r="P13" i="1"/>
  <c r="L24" i="1"/>
  <c r="N24" i="1" s="1"/>
  <c r="P14" i="1"/>
  <c r="O14" i="1"/>
  <c r="J35" i="1"/>
  <c r="L36" i="1"/>
  <c r="N36" i="1" s="1"/>
  <c r="J20" i="1"/>
  <c r="L20" i="1" s="1"/>
  <c r="N20" i="1" s="1"/>
  <c r="O22" i="1" l="1"/>
  <c r="L16" i="1"/>
  <c r="N16" i="1" s="1"/>
  <c r="O16" i="1" s="1"/>
  <c r="P36" i="1"/>
  <c r="O36" i="1"/>
  <c r="O32" i="1"/>
  <c r="P32" i="1"/>
  <c r="O20" i="1"/>
  <c r="P20" i="1"/>
  <c r="L35" i="1"/>
  <c r="N35" i="1" s="1"/>
  <c r="F164" i="1"/>
  <c r="O24" i="1"/>
  <c r="G164" i="1" s="1"/>
  <c r="P24" i="1"/>
  <c r="H164" i="1" s="1"/>
  <c r="L31" i="1"/>
  <c r="N31" i="1" s="1"/>
  <c r="P21" i="1"/>
  <c r="O21" i="1"/>
  <c r="O17" i="1"/>
  <c r="P17" i="1"/>
  <c r="P16" i="1" l="1"/>
  <c r="O31" i="1"/>
  <c r="P31" i="1"/>
  <c r="O35" i="1"/>
  <c r="P35" i="1"/>
  <c r="J75" i="1" l="1"/>
  <c r="J59" i="1"/>
  <c r="J62" i="1"/>
  <c r="J43" i="1"/>
  <c r="J47" i="1"/>
  <c r="J19" i="1"/>
  <c r="J39" i="1"/>
  <c r="J71" i="1"/>
  <c r="J68" i="1"/>
  <c r="J58" i="1"/>
  <c r="J45" i="1"/>
  <c r="L45" i="1" s="1"/>
  <c r="N45" i="1" s="1"/>
  <c r="J53" i="1"/>
  <c r="J42" i="1"/>
  <c r="J33" i="1"/>
  <c r="L33" i="1" s="1"/>
  <c r="N33" i="1" s="1"/>
  <c r="J70" i="1"/>
  <c r="J79" i="1"/>
  <c r="J54" i="1"/>
  <c r="J63" i="1"/>
  <c r="J60" i="1"/>
  <c r="J49" i="1"/>
  <c r="J41" i="1"/>
  <c r="L41" i="1" s="1"/>
  <c r="N41" i="1" s="1"/>
  <c r="J67" i="1"/>
  <c r="J72" i="1"/>
  <c r="J78" i="1"/>
  <c r="J44" i="1"/>
  <c r="J38" i="1"/>
  <c r="L38" i="1" s="1"/>
  <c r="N38" i="1" s="1"/>
  <c r="J81" i="1"/>
  <c r="J80" i="1"/>
  <c r="J65" i="1"/>
  <c r="J29" i="1"/>
  <c r="L29" i="1" s="1"/>
  <c r="N29" i="1" s="1"/>
  <c r="J48" i="1"/>
  <c r="J51" i="1"/>
  <c r="J25" i="1"/>
  <c r="J34" i="1"/>
  <c r="J66" i="1"/>
  <c r="J61" i="1"/>
  <c r="J64" i="1"/>
  <c r="J50" i="1"/>
  <c r="J28" i="1"/>
  <c r="L28" i="1" s="1"/>
  <c r="N28" i="1" s="1"/>
  <c r="J18" i="1"/>
  <c r="J77" i="1"/>
  <c r="J82" i="1"/>
  <c r="J74" i="1"/>
  <c r="J57" i="1"/>
  <c r="J56" i="1"/>
  <c r="J52" i="1"/>
  <c r="J27" i="1"/>
  <c r="L27" i="1" s="1"/>
  <c r="N27" i="1" s="1"/>
  <c r="J46" i="1"/>
  <c r="J69" i="1"/>
  <c r="J73" i="1"/>
  <c r="J30" i="1"/>
  <c r="L30" i="1" s="1"/>
  <c r="N30" i="1" s="1"/>
  <c r="J26" i="1"/>
  <c r="L26" i="1" s="1"/>
  <c r="N26" i="1" s="1"/>
  <c r="J40" i="1"/>
  <c r="L40" i="1" s="1"/>
  <c r="N40" i="1" s="1"/>
  <c r="J76" i="1"/>
  <c r="L76" i="1" l="1"/>
  <c r="N76" i="1" s="1"/>
  <c r="L73" i="1"/>
  <c r="N73" i="1" s="1"/>
  <c r="L69" i="1"/>
  <c r="N69" i="1" s="1"/>
  <c r="L46" i="1"/>
  <c r="N46" i="1" s="1"/>
  <c r="L52" i="1"/>
  <c r="N52" i="1" s="1"/>
  <c r="L56" i="1"/>
  <c r="N56" i="1" s="1"/>
  <c r="L57" i="1"/>
  <c r="N57" i="1" s="1"/>
  <c r="L74" i="1"/>
  <c r="N74" i="1" s="1"/>
  <c r="L82" i="1"/>
  <c r="N82" i="1" s="1"/>
  <c r="L77" i="1"/>
  <c r="N77" i="1" s="1"/>
  <c r="L18" i="1"/>
  <c r="N18" i="1" s="1"/>
  <c r="L50" i="1"/>
  <c r="N50" i="1" s="1"/>
  <c r="L64" i="1"/>
  <c r="N64" i="1" s="1"/>
  <c r="L61" i="1"/>
  <c r="N61" i="1" s="1"/>
  <c r="L66" i="1"/>
  <c r="N66" i="1" s="1"/>
  <c r="L34" i="1"/>
  <c r="N34" i="1" s="1"/>
  <c r="L25" i="1"/>
  <c r="N25" i="1" s="1"/>
  <c r="L51" i="1"/>
  <c r="N51" i="1" s="1"/>
  <c r="L48" i="1"/>
  <c r="N48" i="1" s="1"/>
  <c r="L65" i="1"/>
  <c r="N65" i="1" s="1"/>
  <c r="L80" i="1"/>
  <c r="N80" i="1" s="1"/>
  <c r="L81" i="1"/>
  <c r="N81" i="1" s="1"/>
  <c r="L44" i="1"/>
  <c r="N44" i="1" s="1"/>
  <c r="L78" i="1"/>
  <c r="N78" i="1" s="1"/>
  <c r="L72" i="1"/>
  <c r="N72" i="1" s="1"/>
  <c r="L67" i="1"/>
  <c r="N67" i="1" s="1"/>
  <c r="L49" i="1"/>
  <c r="N49" i="1" s="1"/>
  <c r="L60" i="1"/>
  <c r="N60" i="1" s="1"/>
  <c r="L63" i="1"/>
  <c r="N63" i="1" s="1"/>
  <c r="L54" i="1"/>
  <c r="N54" i="1" s="1"/>
  <c r="F183" i="1" s="1"/>
  <c r="L79" i="1"/>
  <c r="N79" i="1" s="1"/>
  <c r="L70" i="1"/>
  <c r="N70" i="1" s="1"/>
  <c r="L42" i="1"/>
  <c r="N42" i="1" s="1"/>
  <c r="L53" i="1"/>
  <c r="N53" i="1" s="1"/>
  <c r="L58" i="1"/>
  <c r="N58" i="1" s="1"/>
  <c r="L68" i="1"/>
  <c r="N68" i="1" s="1"/>
  <c r="L71" i="1"/>
  <c r="N71" i="1" s="1"/>
  <c r="L39" i="1"/>
  <c r="N39" i="1" s="1"/>
  <c r="L19" i="1"/>
  <c r="N19" i="1" s="1"/>
  <c r="L47" i="1"/>
  <c r="N47" i="1" s="1"/>
  <c r="L43" i="1"/>
  <c r="N43" i="1" s="1"/>
  <c r="L62" i="1"/>
  <c r="N62" i="1" s="1"/>
  <c r="L59" i="1"/>
  <c r="N59" i="1" s="1"/>
  <c r="L75" i="1"/>
  <c r="N75" i="1" s="1"/>
  <c r="P40" i="1"/>
  <c r="O40" i="1"/>
  <c r="F166" i="1"/>
  <c r="O26" i="1"/>
  <c r="G166" i="1" s="1"/>
  <c r="P26" i="1"/>
  <c r="H166" i="1" s="1"/>
  <c r="F170" i="1"/>
  <c r="O30" i="1"/>
  <c r="G170" i="1" s="1"/>
  <c r="P30" i="1"/>
  <c r="H170" i="1" s="1"/>
  <c r="F167" i="1"/>
  <c r="P27" i="1"/>
  <c r="H167" i="1" s="1"/>
  <c r="O27" i="1"/>
  <c r="G167" i="1" s="1"/>
  <c r="F168" i="1"/>
  <c r="O28" i="1"/>
  <c r="G168" i="1" s="1"/>
  <c r="P28" i="1"/>
  <c r="H168" i="1" s="1"/>
  <c r="F169" i="1"/>
  <c r="P29" i="1"/>
  <c r="H169" i="1" s="1"/>
  <c r="O29" i="1"/>
  <c r="G169" i="1" s="1"/>
  <c r="F173" i="1"/>
  <c r="O38" i="1"/>
  <c r="G173" i="1" s="1"/>
  <c r="P38" i="1"/>
  <c r="H173" i="1" s="1"/>
  <c r="F174" i="1"/>
  <c r="O41" i="1"/>
  <c r="G174" i="1" s="1"/>
  <c r="P41" i="1"/>
  <c r="H174" i="1" s="1"/>
  <c r="O33" i="1"/>
  <c r="P33" i="1"/>
  <c r="F178" i="1"/>
  <c r="P45" i="1"/>
  <c r="H178" i="1" s="1"/>
  <c r="O45" i="1"/>
  <c r="G178" i="1" s="1"/>
  <c r="F193" i="1" l="1"/>
  <c r="O75" i="1"/>
  <c r="G193" i="1" s="1"/>
  <c r="P75" i="1"/>
  <c r="H193" i="1" s="1"/>
  <c r="O62" i="1"/>
  <c r="P62" i="1"/>
  <c r="F180" i="1"/>
  <c r="O47" i="1"/>
  <c r="G180" i="1" s="1"/>
  <c r="P47" i="1"/>
  <c r="H180" i="1" s="1"/>
  <c r="O39" i="1"/>
  <c r="P39" i="1"/>
  <c r="P68" i="1"/>
  <c r="O68" i="1"/>
  <c r="P53" i="1"/>
  <c r="O53" i="1"/>
  <c r="F190" i="1"/>
  <c r="O70" i="1"/>
  <c r="G190" i="1" s="1"/>
  <c r="P70" i="1"/>
  <c r="H190" i="1" s="1"/>
  <c r="F184" i="1"/>
  <c r="P54" i="1"/>
  <c r="O54" i="1"/>
  <c r="O60" i="1"/>
  <c r="P60" i="1"/>
  <c r="O67" i="1"/>
  <c r="G189" i="1" s="1"/>
  <c r="P67" i="1"/>
  <c r="H189" i="1" s="1"/>
  <c r="F189" i="1"/>
  <c r="P78" i="1"/>
  <c r="O78" i="1"/>
  <c r="O81" i="1"/>
  <c r="P81" i="1"/>
  <c r="O65" i="1"/>
  <c r="P65" i="1"/>
  <c r="P51" i="1"/>
  <c r="O51" i="1"/>
  <c r="F172" i="1"/>
  <c r="O34" i="1"/>
  <c r="G172" i="1" s="1"/>
  <c r="P34" i="1"/>
  <c r="H172" i="1" s="1"/>
  <c r="P61" i="1"/>
  <c r="O61" i="1"/>
  <c r="F182" i="1"/>
  <c r="P50" i="1"/>
  <c r="H182" i="1" s="1"/>
  <c r="O50" i="1"/>
  <c r="G182" i="1" s="1"/>
  <c r="F195" i="1"/>
  <c r="O77" i="1"/>
  <c r="G195" i="1" s="1"/>
  <c r="P77" i="1"/>
  <c r="H195" i="1" s="1"/>
  <c r="F192" i="1"/>
  <c r="P74" i="1"/>
  <c r="H192" i="1" s="1"/>
  <c r="O74" i="1"/>
  <c r="G192" i="1" s="1"/>
  <c r="P56" i="1"/>
  <c r="O56" i="1"/>
  <c r="F179" i="1"/>
  <c r="O46" i="1"/>
  <c r="G179" i="1" s="1"/>
  <c r="P46" i="1"/>
  <c r="H179" i="1" s="1"/>
  <c r="F191" i="1"/>
  <c r="O73" i="1"/>
  <c r="G191" i="1" s="1"/>
  <c r="P73" i="1"/>
  <c r="H191" i="1" s="1"/>
  <c r="F187" i="1"/>
  <c r="O59" i="1"/>
  <c r="G187" i="1" s="1"/>
  <c r="P59" i="1"/>
  <c r="H187" i="1" s="1"/>
  <c r="F176" i="1"/>
  <c r="O43" i="1"/>
  <c r="G176" i="1" s="1"/>
  <c r="P43" i="1"/>
  <c r="H176" i="1" s="1"/>
  <c r="F165" i="1"/>
  <c r="O19" i="1"/>
  <c r="G165" i="1" s="1"/>
  <c r="P19" i="1"/>
  <c r="H165" i="1" s="1"/>
  <c r="O71" i="1"/>
  <c r="P71" i="1"/>
  <c r="F186" i="1"/>
  <c r="P58" i="1"/>
  <c r="H186" i="1" s="1"/>
  <c r="O58" i="1"/>
  <c r="G186" i="1" s="1"/>
  <c r="F175" i="1"/>
  <c r="O42" i="1"/>
  <c r="G175" i="1" s="1"/>
  <c r="P42" i="1"/>
  <c r="H175" i="1" s="1"/>
  <c r="O79" i="1"/>
  <c r="P79" i="1"/>
  <c r="P63" i="1"/>
  <c r="O63" i="1"/>
  <c r="F181" i="1"/>
  <c r="O49" i="1"/>
  <c r="G181" i="1" s="1"/>
  <c r="P49" i="1"/>
  <c r="H181" i="1" s="1"/>
  <c r="P72" i="1"/>
  <c r="O72" i="1"/>
  <c r="F177" i="1"/>
  <c r="P44" i="1"/>
  <c r="H177" i="1" s="1"/>
  <c r="O44" i="1"/>
  <c r="G177" i="1" s="1"/>
  <c r="P80" i="1"/>
  <c r="O80" i="1"/>
  <c r="O48" i="1"/>
  <c r="P48" i="1"/>
  <c r="O25" i="1"/>
  <c r="P25" i="1"/>
  <c r="F188" i="1"/>
  <c r="P66" i="1"/>
  <c r="H188" i="1" s="1"/>
  <c r="O66" i="1"/>
  <c r="G188" i="1" s="1"/>
  <c r="P64" i="1"/>
  <c r="O64" i="1"/>
  <c r="P18" i="1"/>
  <c r="O18" i="1"/>
  <c r="P82" i="1"/>
  <c r="O82" i="1"/>
  <c r="F185" i="1"/>
  <c r="O57" i="1"/>
  <c r="G185" i="1" s="1"/>
  <c r="P57" i="1"/>
  <c r="H185" i="1" s="1"/>
  <c r="P52" i="1"/>
  <c r="O52" i="1"/>
  <c r="O69" i="1"/>
  <c r="P69" i="1"/>
  <c r="F194" i="1"/>
  <c r="O76" i="1"/>
  <c r="G194" i="1" s="1"/>
  <c r="P76" i="1"/>
  <c r="H194" i="1" s="1"/>
  <c r="G184" i="1" l="1"/>
  <c r="G183" i="1"/>
  <c r="H184" i="1"/>
  <c r="H183" i="1"/>
</calcChain>
</file>

<file path=xl/sharedStrings.xml><?xml version="1.0" encoding="utf-8"?>
<sst xmlns="http://schemas.openxmlformats.org/spreadsheetml/2006/main" count="209" uniqueCount="117">
  <si>
    <t>LLOC TIPUS</t>
  </si>
  <si>
    <t>SUBG.</t>
  </si>
  <si>
    <t>C.D.</t>
  </si>
  <si>
    <t>C.E</t>
  </si>
  <si>
    <t>A1</t>
  </si>
  <si>
    <t>A2</t>
  </si>
  <si>
    <t>C1</t>
  </si>
  <si>
    <t>C2</t>
  </si>
  <si>
    <t>AP</t>
  </si>
  <si>
    <t>Clau cercar valors</t>
  </si>
  <si>
    <t>Extres: juny + desembre</t>
  </si>
  <si>
    <t>Habilitat/ada</t>
  </si>
  <si>
    <t>Cap de servei</t>
  </si>
  <si>
    <t>Administratiu/iva de gestió</t>
  </si>
  <si>
    <t>Tècnic/a auxiliar especialista</t>
  </si>
  <si>
    <t>Administratiu/iva</t>
  </si>
  <si>
    <t>Tècnic/a auxiliar</t>
  </si>
  <si>
    <t>Auxiliar administratiu/iva
de gestió</t>
  </si>
  <si>
    <t>Oficial d'oficis especialista</t>
  </si>
  <si>
    <t>Auxiliar tècnic/a especialista</t>
  </si>
  <si>
    <t>Oficial d'oficis</t>
  </si>
  <si>
    <t>Auxiliar tècnic/a</t>
  </si>
  <si>
    <t>Auxiliar d'equipaments</t>
  </si>
  <si>
    <t>Auxiliar administratiu/iva</t>
  </si>
  <si>
    <t>Sou mensual en extra</t>
  </si>
  <si>
    <t>Cap de secció</t>
  </si>
  <si>
    <t>Cap d'unitat administrativa/operativa</t>
  </si>
  <si>
    <t>Responsable d'unitat</t>
  </si>
  <si>
    <t>Secretari/ària Interventor/a A1</t>
  </si>
  <si>
    <t>DIPUTACIÓ DE TARRAGONA</t>
  </si>
  <si>
    <t>RETRIBUCIONS DEL PERSONAL FUNCIONARI</t>
  </si>
  <si>
    <t>Sou base mensual</t>
  </si>
  <si>
    <t>C. Destí mensual</t>
  </si>
  <si>
    <t>C. Específic mensual</t>
  </si>
  <si>
    <t>Total Mensual</t>
  </si>
  <si>
    <t>Cap d'àrea /                                      Cap d'organisme autònom</t>
  </si>
  <si>
    <t>Percentatge SS Funcionaris</t>
  </si>
  <si>
    <t>Topall SS per persona Funcionaris</t>
  </si>
  <si>
    <t>Total anual</t>
  </si>
  <si>
    <t>PREUS TRIENNIS I SOU BASE PER PAGUES EXTRES</t>
  </si>
  <si>
    <t>Sou extra</t>
  </si>
  <si>
    <t>Triennis mensual</t>
  </si>
  <si>
    <t>Triennis extra</t>
  </si>
  <si>
    <t>B</t>
  </si>
  <si>
    <t>Tècnic/a especialista</t>
  </si>
  <si>
    <t>Cap de projecte</t>
  </si>
  <si>
    <t>P. Ad. mensual</t>
  </si>
  <si>
    <t>Preu Punt Complement de Llocs de Comandament valorats</t>
  </si>
  <si>
    <t>Preu Punt Complement de Lloc de la resta de llocs</t>
  </si>
  <si>
    <t>HE Ord.</t>
  </si>
  <si>
    <t>HE Fest</t>
  </si>
  <si>
    <t>HE noc</t>
  </si>
  <si>
    <t>Càrrec directiu centres</t>
  </si>
  <si>
    <t>EAD de Reus, EAD de Tarragona, ECM (Reus, Tarragona i Tortosa)</t>
  </si>
  <si>
    <t>Director/a</t>
  </si>
  <si>
    <t>Cap d'estudis o secretari/ària acadèmic/a</t>
  </si>
  <si>
    <t>Delegat/ada de direcció</t>
  </si>
  <si>
    <t>CPEE Alba / CPEE Sant Jordi</t>
  </si>
  <si>
    <t>Cap d'estudis i secretari/ària acadèmic/a</t>
  </si>
  <si>
    <t>CPEE Sant Rafael</t>
  </si>
  <si>
    <t>Càrrec no directiu centres</t>
  </si>
  <si>
    <t>EAD de Reus, EAD de Tarragona</t>
  </si>
  <si>
    <t>Coordinador/a d'activitats</t>
  </si>
  <si>
    <t>Cap de departament o cap d'àrea o coordinador/a</t>
  </si>
  <si>
    <t>Coordinació de seguretat d'obres</t>
  </si>
  <si>
    <t>Productivitat xofers</t>
  </si>
  <si>
    <t>(per dia festiu treballat)</t>
  </si>
  <si>
    <t>Fires i promocions</t>
  </si>
  <si>
    <t>Jornada especial</t>
  </si>
  <si>
    <t>Jornada especial Auditori</t>
  </si>
  <si>
    <t>Localització</t>
  </si>
  <si>
    <t>Pernoctació</t>
  </si>
  <si>
    <t>Dia laborable</t>
  </si>
  <si>
    <t>(per dia)</t>
  </si>
  <si>
    <t>Dia festiu</t>
  </si>
  <si>
    <t>Productivitat per impartir formació</t>
  </si>
  <si>
    <t>Formació impartida fora de la jornada laboral</t>
  </si>
  <si>
    <t>(per hora)</t>
  </si>
  <si>
    <t>Formació virtual</t>
  </si>
  <si>
    <t>Treball per torns</t>
  </si>
  <si>
    <t>Treball per torns (festius)</t>
  </si>
  <si>
    <t>Dedicació a mitja jornada</t>
  </si>
  <si>
    <t>Dedicació dia sencer</t>
  </si>
  <si>
    <t>*Dedicació dia sencer (nit inclosa) per cada nit</t>
  </si>
  <si>
    <t>*El personal docent d'educació especial també té dret a la gratificació de dia sencer (nit inclosa) en el cas que sigui o no en dies laborables</t>
  </si>
  <si>
    <t>Tècnic/a superior</t>
  </si>
  <si>
    <t>Tècnic/a mitjà</t>
  </si>
  <si>
    <t>Operari/ària</t>
  </si>
  <si>
    <t>ECM (Reus, Tarragona i Tortosa)</t>
  </si>
  <si>
    <t>Festius xofers</t>
  </si>
  <si>
    <t>Grup A2</t>
  </si>
  <si>
    <t>Grup C1 / C2</t>
  </si>
  <si>
    <t>Preparació per impartir formació</t>
  </si>
  <si>
    <t>1/3 part de les hores lectives de l'activitat formativa</t>
  </si>
  <si>
    <t>Productivitat de caràcter artístic o tècnic</t>
  </si>
  <si>
    <t>Secretari/ària Interventor/a A2 (a extingir)</t>
  </si>
  <si>
    <t>Cap de secció (a extingir)</t>
  </si>
  <si>
    <t>Responsable d'unitat (a extingir)</t>
  </si>
  <si>
    <t>Treball per torns (ordinaris)</t>
  </si>
  <si>
    <t>GRATIFICACIONS PER ACTIVITATS AMB ALUMNAT EN QUÈ PARTICIPI EL PERSONAL DOCENT EN DIES NO LABORABLES</t>
  </si>
  <si>
    <t>SUBGRUP</t>
  </si>
  <si>
    <t>Servei extra ordinari</t>
  </si>
  <si>
    <t>Servei extra festiva</t>
  </si>
  <si>
    <t>Servei extra nocturna</t>
  </si>
  <si>
    <t>Els imports de les hores extraordinàires es calcularan anualment tenint en compte la jornada en còmput anual.</t>
  </si>
  <si>
    <t>COMPLEMENT DE PRODUCTIVITAT (€/MES)</t>
  </si>
  <si>
    <t>PREU SERVEIS EXTRAORDINARIS</t>
  </si>
  <si>
    <t>Tècnic/a superior de gestió / projecte</t>
  </si>
  <si>
    <t>Tècnic/a mitjà de gestió / projecte</t>
  </si>
  <si>
    <t>Varia per treball realitzat entre</t>
  </si>
  <si>
    <t>i un màxim de</t>
  </si>
  <si>
    <t>L'Escola, Centre per l'Art la Cultura (Tortosa)</t>
  </si>
  <si>
    <t>Per assistència en festiu</t>
  </si>
  <si>
    <t>Aquests topalls estan referenciats al full de càlcul 'taules 2023.xlsx'</t>
  </si>
  <si>
    <t>TAULA SALARIAL 2024</t>
  </si>
  <si>
    <t>Habilitat/ada - Col·laborador/a / Coordinador/a</t>
  </si>
  <si>
    <t>Àrea de Persones i Talent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</si>
</sst>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color theme="1" tint="0.499984740745262"/>
      <name val="Arial"/>
      <family val="2"/>
    </font>
    <font>
      <b/>
      <sz val="8"/>
      <color theme="1" tint="0.49998474074526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sz val="12"/>
      <name val="Times New Roman"/>
      <family val="1"/>
    </font>
    <font>
      <i/>
      <sz val="9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196">
    <xf numFmtId="0" fontId="0" fillId="0" borderId="0" xfId="0"/>
    <xf numFmtId="0" fontId="4" fillId="0" borderId="0" xfId="0" applyFont="1"/>
    <xf numFmtId="4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2" fillId="0" borderId="0" xfId="0" applyNumberFormat="1" applyFont="1" applyFill="1"/>
    <xf numFmtId="0" fontId="0" fillId="0" borderId="0" xfId="0" applyFill="1"/>
    <xf numFmtId="0" fontId="2" fillId="2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" fontId="8" fillId="0" borderId="0" xfId="0" applyNumberFormat="1" applyFont="1" applyFill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9" fillId="0" borderId="0" xfId="0" applyFont="1" applyFill="1"/>
    <xf numFmtId="0" fontId="4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4" fontId="2" fillId="2" borderId="0" xfId="0" applyNumberFormat="1" applyFont="1" applyFill="1"/>
    <xf numFmtId="4" fontId="2" fillId="2" borderId="0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2" fillId="2" borderId="1" xfId="0" applyNumberFormat="1" applyFont="1" applyFill="1" applyBorder="1"/>
    <xf numFmtId="0" fontId="6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4" fontId="4" fillId="2" borderId="13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" fontId="4" fillId="2" borderId="15" xfId="0" applyNumberFormat="1" applyFont="1" applyFill="1" applyBorder="1" applyAlignment="1">
      <alignment horizontal="center"/>
    </xf>
    <xf numFmtId="4" fontId="4" fillId="2" borderId="16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0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2" fillId="4" borderId="3" xfId="0" applyFont="1" applyFill="1" applyBorder="1" applyAlignment="1"/>
    <xf numFmtId="0" fontId="2" fillId="4" borderId="0" xfId="0" applyFont="1" applyFill="1" applyBorder="1" applyAlignment="1"/>
    <xf numFmtId="0" fontId="2" fillId="4" borderId="1" xfId="0" applyFont="1" applyFill="1" applyBorder="1" applyAlignment="1"/>
    <xf numFmtId="0" fontId="2" fillId="4" borderId="2" xfId="0" applyFont="1" applyFill="1" applyBorder="1" applyAlignment="1"/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0" fillId="4" borderId="0" xfId="0" applyFill="1"/>
    <xf numFmtId="0" fontId="3" fillId="2" borderId="17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/>
    </xf>
    <xf numFmtId="10" fontId="11" fillId="5" borderId="12" xfId="2" applyNumberFormat="1" applyFont="1" applyFill="1" applyBorder="1"/>
    <xf numFmtId="165" fontId="11" fillId="5" borderId="12" xfId="1" applyNumberFormat="1" applyFont="1" applyFill="1" applyBorder="1" applyAlignment="1"/>
    <xf numFmtId="0" fontId="12" fillId="2" borderId="10" xfId="0" applyFont="1" applyFill="1" applyBorder="1" applyAlignment="1">
      <alignment horizontal="center" vertical="center" wrapText="1"/>
    </xf>
    <xf numFmtId="4" fontId="0" fillId="2" borderId="13" xfId="0" applyNumberFormat="1" applyFill="1" applyBorder="1" applyAlignment="1">
      <alignment horizontal="center" vertical="center"/>
    </xf>
    <xf numFmtId="4" fontId="0" fillId="2" borderId="16" xfId="0" applyNumberForma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/>
    <xf numFmtId="0" fontId="1" fillId="0" borderId="0" xfId="0" applyFont="1"/>
    <xf numFmtId="4" fontId="2" fillId="0" borderId="0" xfId="0" applyNumberFormat="1" applyFont="1"/>
    <xf numFmtId="0" fontId="2" fillId="0" borderId="0" xfId="0" applyFont="1"/>
    <xf numFmtId="9" fontId="2" fillId="0" borderId="0" xfId="0" applyNumberFormat="1" applyFont="1"/>
    <xf numFmtId="0" fontId="2" fillId="0" borderId="0" xfId="0" applyFont="1" applyAlignment="1">
      <alignment horizontal="right"/>
    </xf>
    <xf numFmtId="0" fontId="6" fillId="2" borderId="0" xfId="0" applyFont="1" applyFill="1" applyAlignment="1">
      <alignment horizontal="center"/>
    </xf>
    <xf numFmtId="0" fontId="1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1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13" fillId="2" borderId="0" xfId="0" applyFont="1" applyFill="1"/>
    <xf numFmtId="0" fontId="5" fillId="2" borderId="0" xfId="0" applyFont="1" applyFill="1" applyAlignment="1">
      <alignment horizontal="right"/>
    </xf>
    <xf numFmtId="0" fontId="3" fillId="2" borderId="18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6" fillId="0" borderId="0" xfId="0" applyFont="1" applyFill="1" applyAlignment="1">
      <alignment horizontal="center"/>
    </xf>
    <xf numFmtId="0" fontId="1" fillId="0" borderId="1" xfId="0" applyFont="1" applyFill="1" applyBorder="1"/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13" fillId="2" borderId="0" xfId="0" applyFont="1" applyFill="1" applyAlignment="1">
      <alignment vertical="center"/>
    </xf>
    <xf numFmtId="0" fontId="1" fillId="2" borderId="1" xfId="0" applyFont="1" applyFill="1" applyBorder="1"/>
    <xf numFmtId="0" fontId="4" fillId="2" borderId="0" xfId="0" applyFont="1" applyFill="1" applyAlignment="1">
      <alignment vertical="center"/>
    </xf>
    <xf numFmtId="0" fontId="12" fillId="3" borderId="2" xfId="5" applyFont="1" applyFill="1" applyBorder="1" applyAlignment="1"/>
    <xf numFmtId="0" fontId="0" fillId="0" borderId="0" xfId="0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4" fillId="2" borderId="1" xfId="0" applyFont="1" applyFill="1" applyBorder="1"/>
    <xf numFmtId="0" fontId="4" fillId="2" borderId="0" xfId="0" applyFont="1" applyFill="1" applyAlignment="1">
      <alignment vertical="center"/>
    </xf>
    <xf numFmtId="0" fontId="6" fillId="3" borderId="2" xfId="5" applyFont="1" applyFill="1" applyBorder="1" applyAlignment="1"/>
    <xf numFmtId="0" fontId="4" fillId="0" borderId="0" xfId="5"/>
    <xf numFmtId="0" fontId="2" fillId="0" borderId="0" xfId="5" applyFont="1"/>
    <xf numFmtId="0" fontId="3" fillId="2" borderId="23" xfId="5" applyFont="1" applyFill="1" applyBorder="1" applyAlignment="1">
      <alignment horizontal="center" vertical="center"/>
    </xf>
    <xf numFmtId="0" fontId="2" fillId="2" borderId="9" xfId="5" applyFont="1" applyFill="1" applyBorder="1" applyAlignment="1">
      <alignment horizontal="center"/>
    </xf>
    <xf numFmtId="0" fontId="2" fillId="2" borderId="12" xfId="5" applyFont="1" applyFill="1" applyBorder="1" applyAlignment="1">
      <alignment horizontal="center"/>
    </xf>
    <xf numFmtId="0" fontId="2" fillId="2" borderId="15" xfId="5" applyFont="1" applyFill="1" applyBorder="1" applyAlignment="1">
      <alignment horizontal="center"/>
    </xf>
    <xf numFmtId="0" fontId="2" fillId="2" borderId="25" xfId="5" applyFont="1" applyFill="1" applyBorder="1" applyAlignment="1">
      <alignment horizontal="center"/>
    </xf>
    <xf numFmtId="0" fontId="2" fillId="2" borderId="26" xfId="5" applyFont="1" applyFill="1" applyBorder="1" applyAlignment="1">
      <alignment horizontal="center"/>
    </xf>
    <xf numFmtId="4" fontId="2" fillId="2" borderId="9" xfId="5" applyNumberFormat="1" applyFont="1" applyFill="1" applyBorder="1" applyAlignment="1">
      <alignment horizontal="center"/>
    </xf>
    <xf numFmtId="4" fontId="2" fillId="2" borderId="12" xfId="5" applyNumberFormat="1" applyFont="1" applyFill="1" applyBorder="1" applyAlignment="1">
      <alignment horizontal="center"/>
    </xf>
    <xf numFmtId="4" fontId="2" fillId="2" borderId="15" xfId="5" applyNumberFormat="1" applyFont="1" applyFill="1" applyBorder="1" applyAlignment="1">
      <alignment horizontal="center"/>
    </xf>
    <xf numFmtId="4" fontId="2" fillId="2" borderId="25" xfId="5" applyNumberFormat="1" applyFont="1" applyFill="1" applyBorder="1" applyAlignment="1">
      <alignment horizontal="center"/>
    </xf>
    <xf numFmtId="4" fontId="2" fillId="2" borderId="26" xfId="5" applyNumberFormat="1" applyFont="1" applyFill="1" applyBorder="1" applyAlignment="1">
      <alignment horizontal="center"/>
    </xf>
    <xf numFmtId="4" fontId="2" fillId="2" borderId="10" xfId="5" applyNumberFormat="1" applyFont="1" applyFill="1" applyBorder="1" applyAlignment="1">
      <alignment horizontal="center"/>
    </xf>
    <xf numFmtId="4" fontId="2" fillId="2" borderId="13" xfId="5" applyNumberFormat="1" applyFont="1" applyFill="1" applyBorder="1" applyAlignment="1">
      <alignment horizontal="center"/>
    </xf>
    <xf numFmtId="4" fontId="2" fillId="2" borderId="16" xfId="5" applyNumberFormat="1" applyFont="1" applyFill="1" applyBorder="1" applyAlignment="1">
      <alignment horizontal="center"/>
    </xf>
    <xf numFmtId="4" fontId="2" fillId="2" borderId="27" xfId="5" applyNumberFormat="1" applyFont="1" applyFill="1" applyBorder="1" applyAlignment="1">
      <alignment horizontal="center"/>
    </xf>
    <xf numFmtId="4" fontId="2" fillId="2" borderId="28" xfId="5" applyNumberFormat="1" applyFont="1" applyFill="1" applyBorder="1" applyAlignment="1">
      <alignment horizontal="center"/>
    </xf>
    <xf numFmtId="0" fontId="5" fillId="0" borderId="0" xfId="5" applyFont="1" applyFill="1"/>
    <xf numFmtId="0" fontId="1" fillId="2" borderId="0" xfId="0" applyFont="1" applyFill="1" applyAlignment="1">
      <alignment vertical="center"/>
    </xf>
    <xf numFmtId="0" fontId="15" fillId="2" borderId="0" xfId="0" applyFont="1" applyFill="1"/>
    <xf numFmtId="0" fontId="15" fillId="0" borderId="0" xfId="0" applyFont="1"/>
    <xf numFmtId="0" fontId="3" fillId="2" borderId="10" xfId="5" applyFont="1" applyFill="1" applyBorder="1" applyAlignment="1">
      <alignment horizontal="center" vertical="center" wrapText="1"/>
    </xf>
    <xf numFmtId="0" fontId="3" fillId="2" borderId="13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/>
    </xf>
    <xf numFmtId="0" fontId="3" fillId="2" borderId="11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/>
    </xf>
    <xf numFmtId="0" fontId="3" fillId="2" borderId="9" xfId="5" applyFont="1" applyFill="1" applyBorder="1" applyAlignment="1">
      <alignment horizontal="center" vertical="center" wrapText="1"/>
    </xf>
    <xf numFmtId="0" fontId="3" fillId="2" borderId="12" xfId="5" applyFont="1" applyFill="1" applyBorder="1" applyAlignment="1">
      <alignment horizontal="center" vertical="center" wrapText="1"/>
    </xf>
    <xf numFmtId="0" fontId="3" fillId="2" borderId="15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0" xfId="5" applyFont="1" applyFill="1" applyBorder="1" applyAlignment="1">
      <alignment horizontal="center" vertical="center"/>
    </xf>
    <xf numFmtId="0" fontId="3" fillId="2" borderId="29" xfId="5" applyFont="1" applyFill="1" applyBorder="1" applyAlignment="1">
      <alignment horizontal="center" vertical="center"/>
    </xf>
    <xf numFmtId="0" fontId="3" fillId="2" borderId="30" xfId="5" applyFont="1" applyFill="1" applyBorder="1" applyAlignment="1">
      <alignment horizontal="center" vertical="center"/>
    </xf>
    <xf numFmtId="0" fontId="3" fillId="2" borderId="31" xfId="5" applyFont="1" applyFill="1" applyBorder="1" applyAlignment="1">
      <alignment horizontal="center" vertical="center"/>
    </xf>
    <xf numFmtId="0" fontId="3" fillId="2" borderId="18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0" xfId="5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4" fillId="2" borderId="0" xfId="0" applyFont="1" applyFill="1" applyAlignment="1">
      <alignment wrapText="1"/>
    </xf>
    <xf numFmtId="0" fontId="0" fillId="2" borderId="20" xfId="0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5" borderId="21" xfId="0" applyFont="1" applyFill="1" applyBorder="1" applyAlignment="1">
      <alignment wrapText="1"/>
    </xf>
    <xf numFmtId="0" fontId="1" fillId="5" borderId="22" xfId="0" applyFont="1" applyFill="1" applyBorder="1" applyAlignment="1">
      <alignment wrapText="1"/>
    </xf>
  </cellXfs>
  <cellStyles count="6">
    <cellStyle name="Millares" xfId="1" builtinId="3"/>
    <cellStyle name="Millares 2" xfId="3" xr:uid="{00000000-0005-0000-0000-000001000000}"/>
    <cellStyle name="Normal" xfId="0" builtinId="0"/>
    <cellStyle name="Normal 2" xfId="5" xr:uid="{00000000-0005-0000-0000-000003000000}"/>
    <cellStyle name="Porcentaje" xfId="2" builtinId="5"/>
    <cellStyle name="Porcentaje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PER\UNITAT%20PLANIFICACIO%20I%20ORGANITZACIO%20RECURSOS%20HUMANS\PLANTILLA\Plantilla%20Funcionaris\taules%202024%20-%20amb%2025.xlsx" TargetMode="External"/><Relationship Id="rId1" Type="http://schemas.openxmlformats.org/officeDocument/2006/relationships/externalLinkPath" Target="/PER/UNITAT%20PLANIFICACIO%20I%20ORGANITZACIO%20RECURSOS%20HUMANS/PLANTILLA/Plantilla%20Funcionaris/taules%202024%20-%20amb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ula"/>
      <sheetName val="Dada"/>
      <sheetName val="Organics compta"/>
      <sheetName val="Partides"/>
      <sheetName val="TriCat"/>
      <sheetName val="TriCatBase"/>
      <sheetName val="Categ"/>
    </sheetNames>
    <sheetDataSet>
      <sheetData sheetId="0">
        <row r="5">
          <cell r="B5" t="str">
            <v>A1</v>
          </cell>
          <cell r="C5">
            <v>51.32</v>
          </cell>
          <cell r="D5">
            <v>1333.4</v>
          </cell>
          <cell r="E5">
            <v>31.68</v>
          </cell>
          <cell r="F5">
            <v>822.83</v>
          </cell>
        </row>
        <row r="6">
          <cell r="B6" t="str">
            <v>A2</v>
          </cell>
          <cell r="C6">
            <v>41.85</v>
          </cell>
          <cell r="D6">
            <v>1152.97</v>
          </cell>
          <cell r="E6">
            <v>30.51</v>
          </cell>
          <cell r="F6">
            <v>840.88</v>
          </cell>
        </row>
        <row r="7">
          <cell r="B7" t="str">
            <v>B</v>
          </cell>
          <cell r="C7">
            <v>36.72</v>
          </cell>
          <cell r="D7">
            <v>1007.85</v>
          </cell>
          <cell r="E7">
            <v>31.75</v>
          </cell>
          <cell r="F7">
            <v>871.09</v>
          </cell>
        </row>
        <row r="8">
          <cell r="B8" t="str">
            <v>C1</v>
          </cell>
          <cell r="C8">
            <v>31.68</v>
          </cell>
          <cell r="D8">
            <v>865.68</v>
          </cell>
          <cell r="E8">
            <v>27.35</v>
          </cell>
          <cell r="F8">
            <v>748.21</v>
          </cell>
        </row>
        <row r="9">
          <cell r="B9" t="str">
            <v>C2</v>
          </cell>
          <cell r="C9">
            <v>21.57</v>
          </cell>
          <cell r="D9">
            <v>720.49</v>
          </cell>
          <cell r="E9">
            <v>21.34</v>
          </cell>
          <cell r="F9">
            <v>713.92</v>
          </cell>
        </row>
        <row r="10">
          <cell r="B10" t="str">
            <v>AP</v>
          </cell>
          <cell r="C10">
            <v>16.239999999999998</v>
          </cell>
          <cell r="D10">
            <v>659.44</v>
          </cell>
          <cell r="E10">
            <v>16.239999999999998</v>
          </cell>
          <cell r="F10">
            <v>659.44</v>
          </cell>
        </row>
        <row r="11">
          <cell r="B11" t="str">
            <v>A1L</v>
          </cell>
          <cell r="C11">
            <v>51.32</v>
          </cell>
          <cell r="D11">
            <v>1333.4</v>
          </cell>
          <cell r="E11">
            <v>31.68</v>
          </cell>
          <cell r="F11">
            <v>822.83</v>
          </cell>
        </row>
        <row r="12">
          <cell r="B12" t="str">
            <v>A2L</v>
          </cell>
          <cell r="C12">
            <v>41.85</v>
          </cell>
          <cell r="D12">
            <v>1152.97</v>
          </cell>
          <cell r="E12">
            <v>30.51</v>
          </cell>
          <cell r="F12">
            <v>840.88</v>
          </cell>
        </row>
        <row r="13">
          <cell r="B13" t="str">
            <v>BL</v>
          </cell>
          <cell r="C13">
            <v>36.72</v>
          </cell>
          <cell r="D13">
            <v>1007.85</v>
          </cell>
          <cell r="E13">
            <v>31.75</v>
          </cell>
          <cell r="F13">
            <v>871.09</v>
          </cell>
        </row>
        <row r="14">
          <cell r="B14" t="str">
            <v>C1L</v>
          </cell>
          <cell r="C14">
            <v>31.68</v>
          </cell>
          <cell r="D14">
            <v>865.68</v>
          </cell>
          <cell r="E14">
            <v>27.35</v>
          </cell>
          <cell r="F14">
            <v>748.21</v>
          </cell>
        </row>
        <row r="15">
          <cell r="B15" t="str">
            <v>C2L</v>
          </cell>
          <cell r="C15">
            <v>21.57</v>
          </cell>
          <cell r="D15">
            <v>720.49</v>
          </cell>
          <cell r="E15">
            <v>21.34</v>
          </cell>
          <cell r="F15">
            <v>713.92</v>
          </cell>
        </row>
        <row r="16">
          <cell r="B16" t="str">
            <v>APL</v>
          </cell>
          <cell r="C16">
            <v>16.239999999999998</v>
          </cell>
          <cell r="D16">
            <v>659.44</v>
          </cell>
          <cell r="E16">
            <v>16.239999999999998</v>
          </cell>
          <cell r="F16">
            <v>659.44</v>
          </cell>
        </row>
        <row r="19">
          <cell r="E19">
            <v>0.31680000000000003</v>
          </cell>
        </row>
        <row r="20">
          <cell r="E20">
            <v>17945.45</v>
          </cell>
        </row>
        <row r="27">
          <cell r="D27" t="str">
            <v>A1-30-184</v>
          </cell>
          <cell r="E27">
            <v>532.79999999999995</v>
          </cell>
        </row>
        <row r="28">
          <cell r="D28" t="str">
            <v>A1-30-127</v>
          </cell>
          <cell r="E28">
            <v>413.56</v>
          </cell>
        </row>
        <row r="29">
          <cell r="D29" t="str">
            <v>A2-26-83</v>
          </cell>
          <cell r="E29">
            <v>301.25</v>
          </cell>
        </row>
        <row r="30">
          <cell r="D30" t="str">
            <v>A1-30-117</v>
          </cell>
          <cell r="E30">
            <v>392.67</v>
          </cell>
        </row>
        <row r="31">
          <cell r="D31" t="str">
            <v>A1-28-127</v>
          </cell>
          <cell r="E31">
            <v>409.62</v>
          </cell>
        </row>
        <row r="32">
          <cell r="D32" t="str">
            <v>A1-28-100</v>
          </cell>
          <cell r="E32">
            <v>353.15</v>
          </cell>
        </row>
        <row r="33">
          <cell r="D33" t="str">
            <v>A1-28-94</v>
          </cell>
          <cell r="E33">
            <v>340.61</v>
          </cell>
        </row>
        <row r="34">
          <cell r="D34" t="str">
            <v>--</v>
          </cell>
          <cell r="E34">
            <v>353.15</v>
          </cell>
        </row>
        <row r="35">
          <cell r="D35" t="str">
            <v>A1-28-94</v>
          </cell>
          <cell r="E35">
            <v>340.61</v>
          </cell>
        </row>
        <row r="36">
          <cell r="D36" t="str">
            <v>A1-26-90</v>
          </cell>
          <cell r="E36">
            <v>328.36</v>
          </cell>
        </row>
        <row r="37">
          <cell r="D37" t="str">
            <v>A1-24-83</v>
          </cell>
          <cell r="E37">
            <v>310.36</v>
          </cell>
        </row>
        <row r="38">
          <cell r="D38" t="str">
            <v>A2-26-90</v>
          </cell>
          <cell r="E38">
            <v>310.25</v>
          </cell>
        </row>
        <row r="39">
          <cell r="D39" t="str">
            <v>A2-24-83</v>
          </cell>
          <cell r="E39">
            <v>292.26</v>
          </cell>
        </row>
        <row r="40">
          <cell r="D40" t="str">
            <v>--</v>
          </cell>
          <cell r="E40">
            <v>310.36</v>
          </cell>
        </row>
        <row r="41">
          <cell r="D41" t="str">
            <v>A1-22-75</v>
          </cell>
          <cell r="E41">
            <v>291.52</v>
          </cell>
        </row>
        <row r="42">
          <cell r="D42" t="str">
            <v>A1-22-67</v>
          </cell>
          <cell r="E42">
            <v>274.77999999999997</v>
          </cell>
        </row>
        <row r="43">
          <cell r="D43" t="str">
            <v>--</v>
          </cell>
          <cell r="E43">
            <v>310.36</v>
          </cell>
        </row>
        <row r="44">
          <cell r="D44" t="str">
            <v>B-22-50</v>
          </cell>
          <cell r="E44">
            <v>213.1</v>
          </cell>
        </row>
        <row r="45">
          <cell r="D45" t="str">
            <v>B-20-40</v>
          </cell>
          <cell r="E45">
            <v>200.64</v>
          </cell>
        </row>
        <row r="46">
          <cell r="D46" t="str">
            <v>A2-24-83</v>
          </cell>
          <cell r="E46">
            <v>292.26</v>
          </cell>
        </row>
        <row r="47">
          <cell r="D47" t="str">
            <v>A2-22-67</v>
          </cell>
          <cell r="E47">
            <v>256.67</v>
          </cell>
        </row>
        <row r="48">
          <cell r="D48" t="str">
            <v>A2-24-83</v>
          </cell>
          <cell r="E48">
            <v>292.26</v>
          </cell>
        </row>
        <row r="49">
          <cell r="D49" t="str">
            <v>A2-22-75</v>
          </cell>
          <cell r="E49">
            <v>273.41000000000003</v>
          </cell>
        </row>
        <row r="50">
          <cell r="D50" t="str">
            <v>A2-22-67</v>
          </cell>
          <cell r="E50">
            <v>256.67</v>
          </cell>
        </row>
        <row r="51">
          <cell r="D51" t="str">
            <v>A2-24-83</v>
          </cell>
          <cell r="E51">
            <v>292.26</v>
          </cell>
        </row>
        <row r="52">
          <cell r="D52" t="str">
            <v>A2-22-75</v>
          </cell>
          <cell r="E52">
            <v>273.41000000000003</v>
          </cell>
        </row>
        <row r="53">
          <cell r="D53" t="str">
            <v>A2-22-67</v>
          </cell>
          <cell r="E53">
            <v>256.67</v>
          </cell>
        </row>
        <row r="54">
          <cell r="D54" t="str">
            <v>A1-22-60</v>
          </cell>
          <cell r="E54">
            <v>260.12</v>
          </cell>
        </row>
        <row r="55">
          <cell r="D55" t="str">
            <v>A1-22-55</v>
          </cell>
          <cell r="E55">
            <v>249.7</v>
          </cell>
        </row>
        <row r="56">
          <cell r="D56" t="str">
            <v>A1-22-50</v>
          </cell>
          <cell r="E56">
            <v>239.22</v>
          </cell>
        </row>
        <row r="57">
          <cell r="D57" t="str">
            <v>C1-22-67</v>
          </cell>
          <cell r="E57">
            <v>230.76</v>
          </cell>
        </row>
        <row r="58">
          <cell r="D58" t="str">
            <v>C1-22-55</v>
          </cell>
          <cell r="E58">
            <v>205.67</v>
          </cell>
        </row>
        <row r="59">
          <cell r="D59" t="str">
            <v>A2-22-60</v>
          </cell>
          <cell r="E59">
            <v>242</v>
          </cell>
        </row>
        <row r="60">
          <cell r="D60" t="str">
            <v>A2-22-55</v>
          </cell>
          <cell r="E60">
            <v>231.59</v>
          </cell>
        </row>
        <row r="61">
          <cell r="D61" t="str">
            <v>A2-22-50</v>
          </cell>
          <cell r="E61">
            <v>221.12</v>
          </cell>
        </row>
        <row r="62">
          <cell r="D62" t="str">
            <v>C1-22-55</v>
          </cell>
          <cell r="E62">
            <v>205.67</v>
          </cell>
        </row>
        <row r="63">
          <cell r="D63" t="str">
            <v>C1-20-47</v>
          </cell>
          <cell r="E63">
            <v>186.93</v>
          </cell>
        </row>
        <row r="64">
          <cell r="D64" t="str">
            <v>C1-20-40</v>
          </cell>
          <cell r="E64">
            <v>172.27</v>
          </cell>
        </row>
        <row r="65">
          <cell r="D65" t="str">
            <v>C1-22-55</v>
          </cell>
          <cell r="E65">
            <v>205.67</v>
          </cell>
        </row>
        <row r="66">
          <cell r="D66" t="str">
            <v>C1-20-47</v>
          </cell>
          <cell r="E66">
            <v>186.93</v>
          </cell>
        </row>
        <row r="67">
          <cell r="D67" t="str">
            <v>C1-20-40</v>
          </cell>
          <cell r="E67">
            <v>172.27</v>
          </cell>
        </row>
        <row r="68">
          <cell r="D68" t="str">
            <v>C1-18-33</v>
          </cell>
          <cell r="E68">
            <v>156.32</v>
          </cell>
        </row>
        <row r="69">
          <cell r="D69" t="str">
            <v>C1-17-31</v>
          </cell>
          <cell r="E69">
            <v>151.51</v>
          </cell>
        </row>
        <row r="70">
          <cell r="D70" t="str">
            <v>C1-16-28</v>
          </cell>
          <cell r="E70">
            <v>144.56</v>
          </cell>
        </row>
        <row r="71">
          <cell r="D71" t="str">
            <v>C1-18-33</v>
          </cell>
          <cell r="E71">
            <v>156.32</v>
          </cell>
        </row>
        <row r="72">
          <cell r="D72" t="str">
            <v>C1-17-31</v>
          </cell>
          <cell r="E72">
            <v>151.51</v>
          </cell>
        </row>
        <row r="73">
          <cell r="D73" t="str">
            <v>C1-16-28</v>
          </cell>
          <cell r="E73">
            <v>144.56</v>
          </cell>
        </row>
        <row r="74">
          <cell r="D74" t="str">
            <v>C2-18-33</v>
          </cell>
          <cell r="E74">
            <v>142.5</v>
          </cell>
        </row>
        <row r="75">
          <cell r="D75" t="str">
            <v>C2-17-31</v>
          </cell>
          <cell r="E75">
            <v>137.66999999999999</v>
          </cell>
        </row>
        <row r="76">
          <cell r="D76" t="str">
            <v>C2-16-29</v>
          </cell>
          <cell r="E76">
            <v>132.80000000000001</v>
          </cell>
        </row>
        <row r="77">
          <cell r="D77" t="str">
            <v>C2-18-33</v>
          </cell>
          <cell r="E77">
            <v>142.5</v>
          </cell>
        </row>
        <row r="78">
          <cell r="D78" t="str">
            <v>C2-17-31</v>
          </cell>
          <cell r="E78">
            <v>137.66999999999999</v>
          </cell>
        </row>
        <row r="79">
          <cell r="D79" t="str">
            <v>C2-16-29</v>
          </cell>
          <cell r="E79">
            <v>132.80000000000001</v>
          </cell>
        </row>
        <row r="80">
          <cell r="D80" t="str">
            <v>C2-18-33</v>
          </cell>
          <cell r="E80">
            <v>142.5</v>
          </cell>
        </row>
        <row r="81">
          <cell r="D81" t="str">
            <v>C2-17-31</v>
          </cell>
          <cell r="E81">
            <v>137.66999999999999</v>
          </cell>
        </row>
        <row r="82">
          <cell r="D82" t="str">
            <v>C2-16-29</v>
          </cell>
          <cell r="E82">
            <v>132.80000000000001</v>
          </cell>
        </row>
        <row r="83">
          <cell r="D83" t="str">
            <v>C2-15-26</v>
          </cell>
          <cell r="E83">
            <v>125.89</v>
          </cell>
        </row>
        <row r="84">
          <cell r="D84" t="str">
            <v>C2-14-23</v>
          </cell>
          <cell r="E84">
            <v>118.99</v>
          </cell>
        </row>
        <row r="85">
          <cell r="D85" t="str">
            <v>C2-13-20</v>
          </cell>
          <cell r="E85">
            <v>112.03</v>
          </cell>
        </row>
        <row r="86">
          <cell r="D86" t="str">
            <v>C2-15-26</v>
          </cell>
          <cell r="E86">
            <v>125.89</v>
          </cell>
        </row>
        <row r="87">
          <cell r="D87" t="str">
            <v>C2-14-23</v>
          </cell>
          <cell r="E87">
            <v>118.99</v>
          </cell>
        </row>
        <row r="88">
          <cell r="D88" t="str">
            <v>C2-13-20</v>
          </cell>
          <cell r="E88">
            <v>112.03</v>
          </cell>
        </row>
        <row r="89">
          <cell r="D89" t="str">
            <v>C2-15-26</v>
          </cell>
          <cell r="E89">
            <v>125.89</v>
          </cell>
        </row>
        <row r="90">
          <cell r="D90" t="str">
            <v>C2-14-23</v>
          </cell>
          <cell r="E90">
            <v>118.99</v>
          </cell>
        </row>
        <row r="91">
          <cell r="D91" t="str">
            <v>C2-13-20</v>
          </cell>
          <cell r="E91">
            <v>112.03</v>
          </cell>
        </row>
        <row r="92">
          <cell r="D92" t="str">
            <v>AP-14-28</v>
          </cell>
          <cell r="E92">
            <v>124</v>
          </cell>
        </row>
        <row r="93">
          <cell r="D93" t="str">
            <v>AP-13-27</v>
          </cell>
          <cell r="E93">
            <v>121.29</v>
          </cell>
        </row>
        <row r="94">
          <cell r="D94" t="str">
            <v>AP-13-24</v>
          </cell>
          <cell r="E94">
            <v>115.01</v>
          </cell>
        </row>
        <row r="95">
          <cell r="D95" t="str">
            <v>AP-11-22</v>
          </cell>
          <cell r="E95">
            <v>109.51</v>
          </cell>
        </row>
        <row r="96">
          <cell r="D96" t="str">
            <v>AP-10-20</v>
          </cell>
          <cell r="E96">
            <v>104.67</v>
          </cell>
        </row>
        <row r="97">
          <cell r="D97" t="str">
            <v>AP-14-28</v>
          </cell>
          <cell r="E97">
            <v>124</v>
          </cell>
        </row>
        <row r="98">
          <cell r="D98" t="str">
            <v>AP-13-27</v>
          </cell>
          <cell r="E98">
            <v>121.29</v>
          </cell>
        </row>
        <row r="99">
          <cell r="D99" t="str">
            <v>AP-13-24</v>
          </cell>
          <cell r="E99">
            <v>115.01</v>
          </cell>
        </row>
        <row r="100">
          <cell r="D100" t="str">
            <v>AP-11-22</v>
          </cell>
          <cell r="E100">
            <v>109.51</v>
          </cell>
        </row>
        <row r="101">
          <cell r="D101" t="str">
            <v>AP-10-20</v>
          </cell>
          <cell r="E101">
            <v>104.67</v>
          </cell>
        </row>
        <row r="102">
          <cell r="D102" t="str">
            <v>A1-26-83</v>
          </cell>
          <cell r="E102">
            <v>319.35000000000002</v>
          </cell>
        </row>
        <row r="103">
          <cell r="D103" t="str">
            <v>A1-22-61</v>
          </cell>
          <cell r="E103">
            <v>0</v>
          </cell>
        </row>
        <row r="104">
          <cell r="D104" t="str">
            <v>A2-24-78</v>
          </cell>
          <cell r="E104">
            <v>0</v>
          </cell>
        </row>
        <row r="105">
          <cell r="D105" t="str">
            <v>C1-22-61</v>
          </cell>
          <cell r="E105">
            <v>0</v>
          </cell>
        </row>
        <row r="106">
          <cell r="D106" t="str">
            <v>C1-20-33</v>
          </cell>
          <cell r="E106">
            <v>0</v>
          </cell>
        </row>
        <row r="107">
          <cell r="D107" t="str">
            <v>1--</v>
          </cell>
          <cell r="E107">
            <v>0</v>
          </cell>
        </row>
        <row r="108">
          <cell r="D108" t="str">
            <v>2--</v>
          </cell>
          <cell r="E108">
            <v>0</v>
          </cell>
        </row>
        <row r="109">
          <cell r="D109" t="str">
            <v>3--</v>
          </cell>
          <cell r="E109">
            <v>0</v>
          </cell>
        </row>
        <row r="110">
          <cell r="D110" t="str">
            <v>4--</v>
          </cell>
          <cell r="E110">
            <v>0</v>
          </cell>
        </row>
        <row r="111">
          <cell r="D111" t="str">
            <v>5--</v>
          </cell>
          <cell r="E111">
            <v>0</v>
          </cell>
        </row>
        <row r="112">
          <cell r="D112" t="str">
            <v>A1-28-835</v>
          </cell>
          <cell r="E112">
            <v>0</v>
          </cell>
        </row>
        <row r="113">
          <cell r="D113" t="str">
            <v>A1-29-1031</v>
          </cell>
          <cell r="E113">
            <v>0</v>
          </cell>
        </row>
        <row r="114">
          <cell r="D114" t="str">
            <v>A2-25-680</v>
          </cell>
          <cell r="E114">
            <v>0</v>
          </cell>
        </row>
        <row r="115">
          <cell r="D115" t="str">
            <v>A1-25-680</v>
          </cell>
          <cell r="E115">
            <v>0</v>
          </cell>
        </row>
        <row r="116">
          <cell r="D116" t="str">
            <v>A1-30-1900</v>
          </cell>
          <cell r="E116">
            <v>0</v>
          </cell>
        </row>
        <row r="117">
          <cell r="D117" t="str">
            <v>A1-30-1377</v>
          </cell>
          <cell r="E117">
            <v>0</v>
          </cell>
        </row>
        <row r="118">
          <cell r="D118" t="str">
            <v>A1-26-759</v>
          </cell>
          <cell r="E118">
            <v>0</v>
          </cell>
        </row>
        <row r="119">
          <cell r="D119" t="str">
            <v>A2-26-759</v>
          </cell>
          <cell r="E119">
            <v>0</v>
          </cell>
        </row>
        <row r="120">
          <cell r="D120" t="str">
            <v>A1-24-623</v>
          </cell>
          <cell r="E120">
            <v>0</v>
          </cell>
        </row>
        <row r="121">
          <cell r="D121" t="str">
            <v>A2-24-623</v>
          </cell>
          <cell r="E121">
            <v>0</v>
          </cell>
        </row>
        <row r="122">
          <cell r="D122" t="str">
            <v>A1-27-770</v>
          </cell>
          <cell r="E122">
            <v>0</v>
          </cell>
        </row>
        <row r="123">
          <cell r="D123" t="str">
            <v>A2-27-770</v>
          </cell>
          <cell r="E123">
            <v>0</v>
          </cell>
        </row>
        <row r="124">
          <cell r="D124" t="str">
            <v>A1-30-1634</v>
          </cell>
          <cell r="E124">
            <v>0</v>
          </cell>
        </row>
        <row r="125">
          <cell r="D125" t="str">
            <v>A2-26-770</v>
          </cell>
          <cell r="E125">
            <v>0</v>
          </cell>
        </row>
        <row r="126">
          <cell r="D126" t="str">
            <v>-----</v>
          </cell>
          <cell r="E126">
            <v>0</v>
          </cell>
        </row>
        <row r="202">
          <cell r="A202">
            <v>9</v>
          </cell>
          <cell r="B202" t="str">
            <v>9</v>
          </cell>
          <cell r="C202">
            <v>245.27</v>
          </cell>
          <cell r="E202">
            <v>23.191700000000001</v>
          </cell>
        </row>
        <row r="203">
          <cell r="A203">
            <v>10</v>
          </cell>
          <cell r="B203" t="str">
            <v>10</v>
          </cell>
          <cell r="C203">
            <v>258.75</v>
          </cell>
          <cell r="E203">
            <v>3.5346000000000002</v>
          </cell>
        </row>
        <row r="204">
          <cell r="A204">
            <v>11</v>
          </cell>
          <cell r="B204" t="str">
            <v>11</v>
          </cell>
          <cell r="C204">
            <v>285.70999999999998</v>
          </cell>
        </row>
        <row r="205">
          <cell r="A205">
            <v>12</v>
          </cell>
          <cell r="B205" t="str">
            <v>12</v>
          </cell>
          <cell r="C205">
            <v>312.72000000000003</v>
          </cell>
        </row>
        <row r="206">
          <cell r="A206">
            <v>13</v>
          </cell>
          <cell r="B206" t="str">
            <v>13</v>
          </cell>
          <cell r="C206">
            <v>339.73</v>
          </cell>
        </row>
        <row r="207">
          <cell r="A207">
            <v>14</v>
          </cell>
          <cell r="B207" t="str">
            <v>14</v>
          </cell>
          <cell r="C207">
            <v>366.76</v>
          </cell>
        </row>
        <row r="208">
          <cell r="A208">
            <v>15</v>
          </cell>
          <cell r="B208" t="str">
            <v>15</v>
          </cell>
          <cell r="C208">
            <v>393.7</v>
          </cell>
        </row>
        <row r="209">
          <cell r="A209">
            <v>16</v>
          </cell>
          <cell r="B209" t="str">
            <v>16</v>
          </cell>
          <cell r="C209">
            <v>420.74</v>
          </cell>
        </row>
        <row r="210">
          <cell r="A210">
            <v>17</v>
          </cell>
          <cell r="B210" t="str">
            <v>17</v>
          </cell>
          <cell r="C210">
            <v>447.68</v>
          </cell>
        </row>
        <row r="211">
          <cell r="A211">
            <v>18</v>
          </cell>
          <cell r="B211" t="str">
            <v>18</v>
          </cell>
          <cell r="C211">
            <v>474.69</v>
          </cell>
        </row>
        <row r="212">
          <cell r="A212">
            <v>19</v>
          </cell>
          <cell r="B212" t="str">
            <v>19</v>
          </cell>
          <cell r="C212">
            <v>501.69</v>
          </cell>
        </row>
        <row r="213">
          <cell r="A213">
            <v>20</v>
          </cell>
          <cell r="B213" t="str">
            <v>20</v>
          </cell>
          <cell r="C213">
            <v>528.66</v>
          </cell>
        </row>
        <row r="214">
          <cell r="A214">
            <v>21</v>
          </cell>
          <cell r="B214" t="str">
            <v>21</v>
          </cell>
          <cell r="C214">
            <v>569.13</v>
          </cell>
        </row>
        <row r="215">
          <cell r="A215">
            <v>22</v>
          </cell>
          <cell r="B215" t="str">
            <v>22</v>
          </cell>
          <cell r="C215">
            <v>612.99</v>
          </cell>
        </row>
        <row r="216">
          <cell r="A216">
            <v>23</v>
          </cell>
          <cell r="B216" t="str">
            <v>23</v>
          </cell>
          <cell r="C216">
            <v>656.96</v>
          </cell>
        </row>
        <row r="217">
          <cell r="A217">
            <v>24</v>
          </cell>
          <cell r="B217" t="str">
            <v>24</v>
          </cell>
          <cell r="C217">
            <v>700.84</v>
          </cell>
        </row>
        <row r="218">
          <cell r="A218">
            <v>25</v>
          </cell>
          <cell r="B218" t="str">
            <v>25</v>
          </cell>
          <cell r="C218">
            <v>744.79</v>
          </cell>
        </row>
        <row r="219">
          <cell r="A219">
            <v>26</v>
          </cell>
          <cell r="B219" t="str">
            <v>26</v>
          </cell>
          <cell r="C219">
            <v>839.48</v>
          </cell>
        </row>
        <row r="220">
          <cell r="A220">
            <v>27</v>
          </cell>
          <cell r="B220" t="str">
            <v>27</v>
          </cell>
          <cell r="C220">
            <v>956.84</v>
          </cell>
        </row>
        <row r="221">
          <cell r="A221">
            <v>28</v>
          </cell>
          <cell r="B221" t="str">
            <v>28</v>
          </cell>
          <cell r="C221">
            <v>1000.81</v>
          </cell>
        </row>
        <row r="222">
          <cell r="A222">
            <v>29</v>
          </cell>
          <cell r="B222" t="str">
            <v>29</v>
          </cell>
          <cell r="C222">
            <v>1044.71</v>
          </cell>
        </row>
        <row r="223">
          <cell r="A223">
            <v>30</v>
          </cell>
          <cell r="B223" t="str">
            <v>30</v>
          </cell>
          <cell r="C223">
            <v>1164.74</v>
          </cell>
        </row>
        <row r="224">
          <cell r="A224">
            <v>0</v>
          </cell>
          <cell r="B224" t="str">
            <v>0</v>
          </cell>
          <cell r="C224">
            <v>0</v>
          </cell>
        </row>
        <row r="255">
          <cell r="A255">
            <v>20</v>
          </cell>
          <cell r="B255">
            <v>463.83</v>
          </cell>
        </row>
        <row r="256">
          <cell r="A256">
            <v>22</v>
          </cell>
          <cell r="B256">
            <v>510.22</v>
          </cell>
        </row>
        <row r="257">
          <cell r="A257">
            <v>23</v>
          </cell>
          <cell r="B257">
            <v>533.41</v>
          </cell>
        </row>
        <row r="258">
          <cell r="A258">
            <v>24</v>
          </cell>
          <cell r="B258">
            <v>556.6</v>
          </cell>
        </row>
        <row r="259">
          <cell r="A259">
            <v>26</v>
          </cell>
          <cell r="B259">
            <v>602.98</v>
          </cell>
        </row>
        <row r="260">
          <cell r="A260">
            <v>27</v>
          </cell>
          <cell r="B260">
            <v>626.17999999999995</v>
          </cell>
        </row>
        <row r="261">
          <cell r="A261">
            <v>28</v>
          </cell>
          <cell r="B261">
            <v>649.37</v>
          </cell>
        </row>
        <row r="262">
          <cell r="A262">
            <v>29</v>
          </cell>
          <cell r="B262">
            <v>672.56</v>
          </cell>
        </row>
        <row r="263">
          <cell r="A263">
            <v>31</v>
          </cell>
          <cell r="B263">
            <v>718.94</v>
          </cell>
        </row>
        <row r="264">
          <cell r="A264">
            <v>33</v>
          </cell>
          <cell r="B264">
            <v>765.33</v>
          </cell>
        </row>
        <row r="265">
          <cell r="A265">
            <v>34</v>
          </cell>
          <cell r="B265">
            <v>788.52</v>
          </cell>
        </row>
        <row r="266">
          <cell r="A266">
            <v>37</v>
          </cell>
          <cell r="B266">
            <v>858.09</v>
          </cell>
        </row>
        <row r="267">
          <cell r="A267">
            <v>40</v>
          </cell>
          <cell r="B267">
            <v>927.67</v>
          </cell>
        </row>
        <row r="268">
          <cell r="A268">
            <v>47</v>
          </cell>
          <cell r="B268">
            <v>1090.01</v>
          </cell>
        </row>
        <row r="269">
          <cell r="A269">
            <v>50</v>
          </cell>
          <cell r="B269">
            <v>1159.5899999999999</v>
          </cell>
        </row>
        <row r="270">
          <cell r="A270">
            <v>55</v>
          </cell>
          <cell r="B270">
            <v>1275.54</v>
          </cell>
        </row>
        <row r="271">
          <cell r="A271">
            <v>60</v>
          </cell>
          <cell r="B271">
            <v>1391.5</v>
          </cell>
        </row>
        <row r="272">
          <cell r="A272">
            <v>67</v>
          </cell>
          <cell r="B272">
            <v>1553.84</v>
          </cell>
        </row>
        <row r="273">
          <cell r="A273">
            <v>75</v>
          </cell>
          <cell r="B273">
            <v>1739.38</v>
          </cell>
        </row>
        <row r="274">
          <cell r="A274">
            <v>83</v>
          </cell>
          <cell r="B274">
            <v>1924.91</v>
          </cell>
        </row>
        <row r="275">
          <cell r="A275">
            <v>90</v>
          </cell>
          <cell r="B275">
            <v>2087.25</v>
          </cell>
        </row>
        <row r="276">
          <cell r="A276">
            <v>94</v>
          </cell>
          <cell r="B276">
            <v>2180.02</v>
          </cell>
        </row>
        <row r="277">
          <cell r="A277">
            <v>100</v>
          </cell>
          <cell r="B277">
            <v>2319.17</v>
          </cell>
        </row>
        <row r="278">
          <cell r="A278">
            <v>127</v>
          </cell>
          <cell r="B278">
            <v>2945.35</v>
          </cell>
        </row>
        <row r="279">
          <cell r="A279">
            <v>184</v>
          </cell>
          <cell r="B279">
            <v>4267.2700000000004</v>
          </cell>
        </row>
        <row r="280">
          <cell r="A280">
            <v>623</v>
          </cell>
          <cell r="B280">
            <v>2202.06</v>
          </cell>
        </row>
        <row r="281">
          <cell r="A281">
            <v>680</v>
          </cell>
          <cell r="B281">
            <v>2403.5300000000002</v>
          </cell>
        </row>
        <row r="282">
          <cell r="A282">
            <v>759</v>
          </cell>
          <cell r="B282">
            <v>2682.76</v>
          </cell>
        </row>
        <row r="283">
          <cell r="A283">
            <v>835</v>
          </cell>
          <cell r="B283">
            <v>2951.39</v>
          </cell>
        </row>
        <row r="284">
          <cell r="A284">
            <v>1031</v>
          </cell>
          <cell r="B284">
            <v>3644.17</v>
          </cell>
        </row>
        <row r="285">
          <cell r="A285">
            <v>1377</v>
          </cell>
          <cell r="B285">
            <v>4867.1400000000003</v>
          </cell>
        </row>
        <row r="286">
          <cell r="A286">
            <v>1900</v>
          </cell>
          <cell r="B286">
            <v>6715.74</v>
          </cell>
        </row>
        <row r="287">
          <cell r="A287">
            <v>770</v>
          </cell>
          <cell r="B287">
            <v>2721.64</v>
          </cell>
        </row>
        <row r="288">
          <cell r="A288">
            <v>1634</v>
          </cell>
          <cell r="B288">
            <v>5775.54</v>
          </cell>
        </row>
        <row r="289">
          <cell r="A289">
            <v>0</v>
          </cell>
          <cell r="B289">
            <v>0</v>
          </cell>
        </row>
        <row r="290">
          <cell r="A290">
            <v>0</v>
          </cell>
          <cell r="B290">
            <v>0</v>
          </cell>
        </row>
        <row r="291">
          <cell r="A291">
            <v>0</v>
          </cell>
          <cell r="B291">
            <v>0</v>
          </cell>
        </row>
        <row r="292">
          <cell r="A292">
            <v>0</v>
          </cell>
          <cell r="B292">
            <v>0</v>
          </cell>
        </row>
        <row r="293">
          <cell r="A293">
            <v>0</v>
          </cell>
          <cell r="B293">
            <v>0</v>
          </cell>
        </row>
        <row r="294">
          <cell r="A294">
            <v>0</v>
          </cell>
          <cell r="B294">
            <v>0</v>
          </cell>
        </row>
        <row r="295">
          <cell r="A295">
            <v>0</v>
          </cell>
          <cell r="B295">
            <v>0</v>
          </cell>
        </row>
        <row r="296">
          <cell r="A296">
            <v>0</v>
          </cell>
          <cell r="B296">
            <v>0</v>
          </cell>
        </row>
        <row r="297">
          <cell r="A297">
            <v>0</v>
          </cell>
          <cell r="B297">
            <v>0</v>
          </cell>
        </row>
        <row r="298">
          <cell r="A298">
            <v>0</v>
          </cell>
          <cell r="B298">
            <v>0</v>
          </cell>
        </row>
        <row r="299">
          <cell r="A299">
            <v>0</v>
          </cell>
          <cell r="B299">
            <v>0</v>
          </cell>
        </row>
        <row r="300">
          <cell r="A300">
            <v>0</v>
          </cell>
          <cell r="B300">
            <v>0</v>
          </cell>
        </row>
        <row r="301">
          <cell r="A301">
            <v>0</v>
          </cell>
          <cell r="B301">
            <v>0</v>
          </cell>
        </row>
        <row r="302">
          <cell r="A302">
            <v>0</v>
          </cell>
          <cell r="B302">
            <v>0</v>
          </cell>
        </row>
        <row r="303">
          <cell r="A303">
            <v>0</v>
          </cell>
          <cell r="B303">
            <v>0</v>
          </cell>
        </row>
        <row r="304">
          <cell r="A304">
            <v>0</v>
          </cell>
          <cell r="B304">
            <v>0</v>
          </cell>
        </row>
        <row r="305">
          <cell r="A305">
            <v>0</v>
          </cell>
          <cell r="B305">
            <v>0</v>
          </cell>
        </row>
        <row r="306">
          <cell r="A306">
            <v>0</v>
          </cell>
          <cell r="B306">
            <v>0</v>
          </cell>
        </row>
        <row r="307">
          <cell r="A307">
            <v>0</v>
          </cell>
          <cell r="B307">
            <v>0</v>
          </cell>
        </row>
        <row r="308">
          <cell r="A308">
            <v>0</v>
          </cell>
          <cell r="B308">
            <v>0</v>
          </cell>
        </row>
        <row r="309">
          <cell r="A309">
            <v>0</v>
          </cell>
          <cell r="B309">
            <v>0</v>
          </cell>
        </row>
        <row r="310">
          <cell r="A310">
            <v>0</v>
          </cell>
          <cell r="B310">
            <v>0</v>
          </cell>
        </row>
        <row r="311">
          <cell r="A311">
            <v>0</v>
          </cell>
          <cell r="B311">
            <v>0</v>
          </cell>
        </row>
        <row r="312">
          <cell r="A312">
            <v>0</v>
          </cell>
          <cell r="B312">
            <v>0</v>
          </cell>
        </row>
        <row r="313">
          <cell r="A313">
            <v>0</v>
          </cell>
          <cell r="B313">
            <v>0</v>
          </cell>
        </row>
        <row r="314">
          <cell r="A314">
            <v>0</v>
          </cell>
          <cell r="B314">
            <v>0</v>
          </cell>
        </row>
        <row r="315">
          <cell r="A315">
            <v>0</v>
          </cell>
          <cell r="B315">
            <v>0</v>
          </cell>
        </row>
        <row r="316">
          <cell r="A316">
            <v>0</v>
          </cell>
          <cell r="B316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7"/>
  <sheetViews>
    <sheetView tabSelected="1" showRuler="0" zoomScaleNormal="100" workbookViewId="0">
      <selection activeCell="G23" sqref="G23"/>
    </sheetView>
  </sheetViews>
  <sheetFormatPr baseColWidth="10" defaultRowHeight="12.75" x14ac:dyDescent="0.2"/>
  <cols>
    <col min="1" max="1" width="24.140625" style="6" customWidth="1"/>
    <col min="2" max="2" width="5.28515625" style="3" customWidth="1"/>
    <col min="3" max="3" width="4" style="3" customWidth="1"/>
    <col min="4" max="4" width="4.85546875" style="3" customWidth="1"/>
    <col min="5" max="5" width="8.42578125" style="68" hidden="1" customWidth="1"/>
    <col min="6" max="6" width="8.42578125" style="4" customWidth="1"/>
    <col min="7" max="7" width="9" style="4" customWidth="1"/>
    <col min="8" max="8" width="9.7109375" style="4" customWidth="1"/>
    <col min="9" max="9" width="8.7109375" style="3" customWidth="1"/>
    <col min="10" max="10" width="7.85546875" style="2" customWidth="1"/>
    <col min="11" max="11" width="10.7109375" style="2" customWidth="1"/>
    <col min="12" max="12" width="9.140625" style="5" customWidth="1"/>
    <col min="13" max="16" width="11.42578125" style="6" hidden="1" customWidth="1"/>
    <col min="17" max="16384" width="11.42578125" style="6"/>
  </cols>
  <sheetData>
    <row r="1" spans="1:16" ht="9.75" customHeight="1" x14ac:dyDescent="0.2">
      <c r="A1" s="20" t="s">
        <v>29</v>
      </c>
      <c r="B1" s="9"/>
      <c r="C1" s="9"/>
      <c r="D1" s="9"/>
      <c r="E1" s="65"/>
      <c r="F1" s="10"/>
      <c r="G1" s="8"/>
    </row>
    <row r="2" spans="1:16" ht="12" customHeight="1" x14ac:dyDescent="0.2">
      <c r="A2" s="20" t="s">
        <v>116</v>
      </c>
      <c r="B2" s="9"/>
      <c r="C2" s="9"/>
      <c r="D2" s="9"/>
      <c r="E2" s="65"/>
      <c r="F2" s="10"/>
      <c r="G2" s="8"/>
    </row>
    <row r="3" spans="1:16" ht="13.5" thickBot="1" x14ac:dyDescent="0.25">
      <c r="A3" s="11"/>
      <c r="B3" s="12"/>
      <c r="C3" s="12"/>
      <c r="D3" s="12"/>
      <c r="E3" s="66"/>
      <c r="F3" s="13"/>
      <c r="G3" s="14"/>
      <c r="H3" s="14"/>
      <c r="I3" s="15"/>
      <c r="J3" s="16"/>
      <c r="K3" s="16"/>
      <c r="L3" s="17"/>
    </row>
    <row r="4" spans="1:16" ht="16.5" thickBot="1" x14ac:dyDescent="0.3">
      <c r="A4" s="181" t="s">
        <v>30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6" ht="8.25" customHeight="1" thickBot="1" x14ac:dyDescent="0.3">
      <c r="A5" s="19"/>
      <c r="B5" s="18"/>
      <c r="C5" s="18"/>
      <c r="D5" s="18"/>
      <c r="E5" s="67"/>
      <c r="F5" s="18"/>
      <c r="G5" s="18"/>
      <c r="H5" s="18"/>
      <c r="I5" s="18"/>
      <c r="J5" s="18"/>
      <c r="K5" s="18"/>
      <c r="L5" s="18"/>
    </row>
    <row r="6" spans="1:16" ht="15.75" thickBot="1" x14ac:dyDescent="0.3">
      <c r="A6" s="183" t="s">
        <v>114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</row>
    <row r="7" spans="1:16" ht="13.5" thickBot="1" x14ac:dyDescent="0.25">
      <c r="A7" s="90"/>
    </row>
    <row r="8" spans="1:16" s="1" customFormat="1" ht="7.5" customHeight="1" x14ac:dyDescent="0.2">
      <c r="A8" s="184" t="s">
        <v>0</v>
      </c>
      <c r="B8" s="173" t="s">
        <v>1</v>
      </c>
      <c r="C8" s="179" t="s">
        <v>2</v>
      </c>
      <c r="D8" s="173" t="s">
        <v>3</v>
      </c>
      <c r="E8" s="175" t="s">
        <v>9</v>
      </c>
      <c r="F8" s="179" t="s">
        <v>31</v>
      </c>
      <c r="G8" s="173" t="s">
        <v>32</v>
      </c>
      <c r="H8" s="179" t="s">
        <v>33</v>
      </c>
      <c r="I8" s="173" t="s">
        <v>46</v>
      </c>
      <c r="J8" s="179" t="s">
        <v>34</v>
      </c>
      <c r="K8" s="173" t="s">
        <v>10</v>
      </c>
      <c r="L8" s="177" t="s">
        <v>38</v>
      </c>
      <c r="M8" s="21"/>
    </row>
    <row r="9" spans="1:16" s="1" customFormat="1" x14ac:dyDescent="0.2">
      <c r="A9" s="185"/>
      <c r="B9" s="174"/>
      <c r="C9" s="180"/>
      <c r="D9" s="174"/>
      <c r="E9" s="176"/>
      <c r="F9" s="180"/>
      <c r="G9" s="174"/>
      <c r="H9" s="180"/>
      <c r="I9" s="174"/>
      <c r="J9" s="180"/>
      <c r="K9" s="174"/>
      <c r="L9" s="178"/>
      <c r="M9" s="166" t="s">
        <v>24</v>
      </c>
      <c r="N9" s="92">
        <f>217*7</f>
        <v>1519</v>
      </c>
      <c r="O9" s="93">
        <v>0.15</v>
      </c>
      <c r="P9" s="93">
        <v>0.25</v>
      </c>
    </row>
    <row r="10" spans="1:16" customFormat="1" ht="13.5" thickBot="1" x14ac:dyDescent="0.25">
      <c r="A10" s="185"/>
      <c r="B10" s="174"/>
      <c r="C10" s="180"/>
      <c r="D10" s="174"/>
      <c r="E10" s="176"/>
      <c r="F10" s="180"/>
      <c r="G10" s="174"/>
      <c r="H10" s="180"/>
      <c r="I10" s="174"/>
      <c r="J10" s="180"/>
      <c r="K10" s="174"/>
      <c r="L10" s="178"/>
      <c r="M10" s="166"/>
      <c r="N10" s="94" t="s">
        <v>49</v>
      </c>
      <c r="O10" s="94" t="s">
        <v>50</v>
      </c>
      <c r="P10" s="94" t="s">
        <v>51</v>
      </c>
    </row>
    <row r="11" spans="1:16" customFormat="1" ht="13.5" thickBot="1" x14ac:dyDescent="0.25">
      <c r="A11" s="80" t="s">
        <v>11</v>
      </c>
      <c r="B11" s="56" t="s">
        <v>4</v>
      </c>
      <c r="C11" s="35">
        <v>30</v>
      </c>
      <c r="D11" s="56">
        <v>1900</v>
      </c>
      <c r="E11" s="69" t="str">
        <f>CONCATENATE(B11,"-",C11,"-",D11)</f>
        <v>A1-30-1900</v>
      </c>
      <c r="F11" s="28">
        <f>VLOOKUP(B11,[1]Taula!$B$5:$D$10,3,FALSE)</f>
        <v>1333.4</v>
      </c>
      <c r="G11" s="52">
        <f>VLOOKUP(C11,[1]Taula!$A$202:$C$224,3,FALSE)</f>
        <v>1164.74</v>
      </c>
      <c r="H11" s="28">
        <f>VLOOKUP(D11,[1]Taula!$A$255:$B$316,2,FALSE)</f>
        <v>6715.74</v>
      </c>
      <c r="I11" s="52">
        <f>VLOOKUP(E11,[1]Taula!$D$27:$E$126,2,FALSE)</f>
        <v>0</v>
      </c>
      <c r="J11" s="28">
        <f t="shared" ref="J11:J41" si="0">+F11+G11+H11+I11</f>
        <v>9213.880000000001</v>
      </c>
      <c r="K11" s="52">
        <f>(VLOOKUP(B11,[1]Taula!$B$5:$F$10,5,FALSE)+G11+H11+I11)*2</f>
        <v>17406.62</v>
      </c>
      <c r="L11" s="29">
        <f t="shared" ref="L11:L41" si="1">+J11*12+K11</f>
        <v>127973.18000000001</v>
      </c>
      <c r="M11" s="22">
        <f>VLOOKUP(B11,[1]Taula!$B$5:$F$16,5,FALSE)</f>
        <v>822.83</v>
      </c>
      <c r="N11" s="91">
        <f>ROUND(L11/$N$9,2)</f>
        <v>84.25</v>
      </c>
      <c r="O11" s="91">
        <f>ROUND(N11*$O$9+N11,2)</f>
        <v>96.89</v>
      </c>
      <c r="P11" s="91">
        <f>ROUND(N11*$P$9+N11,2)</f>
        <v>105.31</v>
      </c>
    </row>
    <row r="12" spans="1:16" s="147" customFormat="1" ht="23.25" thickBot="1" x14ac:dyDescent="0.25">
      <c r="A12" s="80" t="s">
        <v>115</v>
      </c>
      <c r="B12" s="56" t="s">
        <v>4</v>
      </c>
      <c r="C12" s="35">
        <v>30</v>
      </c>
      <c r="D12" s="56">
        <v>1634</v>
      </c>
      <c r="E12" s="69" t="str">
        <f>CONCATENATE(B12,"-",C12,"-",D12)</f>
        <v>A1-30-1634</v>
      </c>
      <c r="F12" s="28">
        <f>VLOOKUP(B12,[1]Taula!$B$5:$D$10,3,FALSE)</f>
        <v>1333.4</v>
      </c>
      <c r="G12" s="52">
        <f>VLOOKUP(C12,[1]Taula!$A$202:$C$224,3,FALSE)</f>
        <v>1164.74</v>
      </c>
      <c r="H12" s="28">
        <f>VLOOKUP(D12,[1]Taula!$A$255:$B$316,2,FALSE)</f>
        <v>5775.54</v>
      </c>
      <c r="I12" s="52">
        <v>0</v>
      </c>
      <c r="J12" s="28">
        <f t="shared" ref="J12" si="2">+F12+G12+H12+I12</f>
        <v>8273.68</v>
      </c>
      <c r="K12" s="52">
        <f>(VLOOKUP(B12,[1]Taula!$B$5:$F$10,5,FALSE)+G12+H12+I12)*2</f>
        <v>15526.220000000001</v>
      </c>
      <c r="L12" s="29">
        <f t="shared" ref="L12" si="3">+J12*12+K12</f>
        <v>114810.38</v>
      </c>
      <c r="M12" s="146">
        <f>VLOOKUP(B12,[1]Taula!$B$5:$F$16,5,FALSE)</f>
        <v>822.83</v>
      </c>
      <c r="N12" s="91">
        <f>ROUND(L12/$N$9,2)</f>
        <v>75.58</v>
      </c>
      <c r="O12" s="91">
        <f>ROUND(N12*$O$9+N12,2)</f>
        <v>86.92</v>
      </c>
      <c r="P12" s="91">
        <f>ROUND(N12*$P$9+N12,2)</f>
        <v>94.48</v>
      </c>
    </row>
    <row r="13" spans="1:16" customFormat="1" ht="23.25" thickBot="1" x14ac:dyDescent="0.25">
      <c r="A13" s="80" t="s">
        <v>35</v>
      </c>
      <c r="B13" s="58" t="s">
        <v>4</v>
      </c>
      <c r="C13" s="59">
        <v>30</v>
      </c>
      <c r="D13" s="58">
        <v>1377</v>
      </c>
      <c r="E13" s="72" t="str">
        <f>CONCATENATE(B13,"-",C13,"-",D13)</f>
        <v>A1-30-1377</v>
      </c>
      <c r="F13" s="33">
        <f>VLOOKUP(B13,[1]Taula!$B$5:$D$10,3,FALSE)</f>
        <v>1333.4</v>
      </c>
      <c r="G13" s="55">
        <f>VLOOKUP(C13,[1]Taula!$A$202:$C$224,3,FALSE)</f>
        <v>1164.74</v>
      </c>
      <c r="H13" s="33">
        <f>VLOOKUP(D13,[1]Taula!$A$255:$B$316,2,FALSE)</f>
        <v>4867.1400000000003</v>
      </c>
      <c r="I13" s="55">
        <f>VLOOKUP(E13,[1]Taula!$D$27:$E$126,2,FALSE)</f>
        <v>0</v>
      </c>
      <c r="J13" s="33">
        <f t="shared" si="0"/>
        <v>7365.2800000000007</v>
      </c>
      <c r="K13" s="55">
        <f>(VLOOKUP(B13,[1]Taula!$B$5:$F$10,5,FALSE)+G13+H13+I13)*2</f>
        <v>13709.420000000002</v>
      </c>
      <c r="L13" s="34">
        <f t="shared" si="1"/>
        <v>102092.78000000001</v>
      </c>
      <c r="M13" s="22">
        <f>VLOOKUP(B13,[1]Taula!$B$5:$F$16,5,FALSE)</f>
        <v>822.83</v>
      </c>
      <c r="N13" s="91">
        <f t="shared" ref="N13:N76" si="4">ROUND(L13/$N$9,2)</f>
        <v>67.209999999999994</v>
      </c>
      <c r="O13" s="91">
        <f t="shared" ref="O13:O76" si="5">ROUND(N13*$O$9+N13,2)</f>
        <v>77.290000000000006</v>
      </c>
      <c r="P13" s="91">
        <f t="shared" ref="P13:P76" si="6">ROUND(N13*$P$9+N13,2)</f>
        <v>84.01</v>
      </c>
    </row>
    <row r="14" spans="1:16" customFormat="1" x14ac:dyDescent="0.2">
      <c r="A14" s="169" t="s">
        <v>12</v>
      </c>
      <c r="B14" s="56" t="s">
        <v>4</v>
      </c>
      <c r="C14" s="35">
        <v>29</v>
      </c>
      <c r="D14" s="56">
        <v>1031</v>
      </c>
      <c r="E14" s="69" t="str">
        <f t="shared" ref="E14:E54" si="7">CONCATENATE(B14,"-",C14,"-",D14)</f>
        <v>A1-29-1031</v>
      </c>
      <c r="F14" s="28">
        <f>VLOOKUP(B14,[1]Taula!$B$5:$D$10,3,FALSE)</f>
        <v>1333.4</v>
      </c>
      <c r="G14" s="52">
        <f>VLOOKUP(C14,[1]Taula!$A$202:$C$224,3,FALSE)</f>
        <v>1044.71</v>
      </c>
      <c r="H14" s="28">
        <f>VLOOKUP(D14,[1]Taula!$A$255:$B$316,2,FALSE)</f>
        <v>3644.17</v>
      </c>
      <c r="I14" s="52">
        <f>VLOOKUP(E14,[1]Taula!$D$27:$E$126,2,FALSE)</f>
        <v>0</v>
      </c>
      <c r="J14" s="28">
        <f t="shared" si="0"/>
        <v>6022.2800000000007</v>
      </c>
      <c r="K14" s="52">
        <f>(VLOOKUP(B14,[1]Taula!$B$5:$F$10,5,FALSE)+G14+H14+I14)*2</f>
        <v>11023.42</v>
      </c>
      <c r="L14" s="29">
        <f t="shared" si="1"/>
        <v>83290.780000000013</v>
      </c>
      <c r="M14" s="22">
        <f>VLOOKUP(B14,[1]Taula!$B$5:$F$16,5,FALSE)</f>
        <v>822.83</v>
      </c>
      <c r="N14" s="91">
        <f t="shared" si="4"/>
        <v>54.83</v>
      </c>
      <c r="O14" s="91">
        <f t="shared" si="5"/>
        <v>63.05</v>
      </c>
      <c r="P14" s="91">
        <f t="shared" si="6"/>
        <v>68.540000000000006</v>
      </c>
    </row>
    <row r="15" spans="1:16" customFormat="1" ht="13.5" thickBot="1" x14ac:dyDescent="0.25">
      <c r="A15" s="190"/>
      <c r="B15" s="57" t="s">
        <v>4</v>
      </c>
      <c r="C15" s="36">
        <v>28</v>
      </c>
      <c r="D15" s="57">
        <v>835</v>
      </c>
      <c r="E15" s="71" t="str">
        <f>CONCATENATE(B15,"-",C15,"-",D15)</f>
        <v>A1-28-835</v>
      </c>
      <c r="F15" s="31">
        <f>VLOOKUP(B15,[1]Taula!$B$5:$D$10,3,FALSE)</f>
        <v>1333.4</v>
      </c>
      <c r="G15" s="54">
        <f>VLOOKUP(C15,[1]Taula!$A$202:$C$224,3,FALSE)</f>
        <v>1000.81</v>
      </c>
      <c r="H15" s="31">
        <f>VLOOKUP(D15,[1]Taula!$A$255:$B$316,2,FALSE)</f>
        <v>2951.39</v>
      </c>
      <c r="I15" s="54">
        <f>VLOOKUP(E15,[1]Taula!$D$27:$E$126,2,FALSE)</f>
        <v>0</v>
      </c>
      <c r="J15" s="31">
        <f t="shared" si="0"/>
        <v>5285.6</v>
      </c>
      <c r="K15" s="54">
        <f>(VLOOKUP(B15,[1]Taula!$B$5:$F$10,5,FALSE)+G15+H15+I15)*2</f>
        <v>9550.06</v>
      </c>
      <c r="L15" s="32">
        <f t="shared" si="1"/>
        <v>72977.260000000009</v>
      </c>
      <c r="M15" s="22">
        <f>VLOOKUP(B15,[1]Taula!$B$5:$F$16,5,FALSE)</f>
        <v>822.83</v>
      </c>
      <c r="N15" s="91">
        <f t="shared" si="4"/>
        <v>48.04</v>
      </c>
      <c r="O15" s="91">
        <f t="shared" si="5"/>
        <v>55.25</v>
      </c>
      <c r="P15" s="91">
        <f t="shared" si="6"/>
        <v>60.05</v>
      </c>
    </row>
    <row r="16" spans="1:16" customFormat="1" x14ac:dyDescent="0.2">
      <c r="A16" s="169" t="s">
        <v>25</v>
      </c>
      <c r="B16" s="56" t="s">
        <v>4</v>
      </c>
      <c r="C16" s="35">
        <v>26</v>
      </c>
      <c r="D16" s="56">
        <v>759</v>
      </c>
      <c r="E16" s="69" t="str">
        <f t="shared" si="7"/>
        <v>A1-26-759</v>
      </c>
      <c r="F16" s="28">
        <f>VLOOKUP(B16,[1]Taula!$B$5:$D$10,3,FALSE)</f>
        <v>1333.4</v>
      </c>
      <c r="G16" s="52">
        <f>VLOOKUP(C16,[1]Taula!$A$202:$C$224,3,FALSE)</f>
        <v>839.48</v>
      </c>
      <c r="H16" s="28">
        <f>VLOOKUP(D16,[1]Taula!$A$255:$B$316,2,FALSE)</f>
        <v>2682.76</v>
      </c>
      <c r="I16" s="52">
        <f>VLOOKUP(E16,[1]Taula!$D$27:$E$126,2,FALSE)</f>
        <v>0</v>
      </c>
      <c r="J16" s="28">
        <f t="shared" si="0"/>
        <v>4855.6400000000003</v>
      </c>
      <c r="K16" s="52">
        <f>(VLOOKUP(B16,[1]Taula!$B$5:$F$10,5,FALSE)+G16+H16+I16)*2</f>
        <v>8690.14</v>
      </c>
      <c r="L16" s="29">
        <f t="shared" si="1"/>
        <v>66957.820000000007</v>
      </c>
      <c r="M16" s="22">
        <f>VLOOKUP(B16,[1]Taula!$B$5:$F$16,5,FALSE)</f>
        <v>822.83</v>
      </c>
      <c r="N16" s="91">
        <f t="shared" si="4"/>
        <v>44.08</v>
      </c>
      <c r="O16" s="91">
        <f t="shared" si="5"/>
        <v>50.69</v>
      </c>
      <c r="P16" s="91">
        <f t="shared" si="6"/>
        <v>55.1</v>
      </c>
    </row>
    <row r="17" spans="1:16" customFormat="1" ht="13.5" thickBot="1" x14ac:dyDescent="0.25">
      <c r="A17" s="171"/>
      <c r="B17" s="57" t="s">
        <v>4</v>
      </c>
      <c r="C17" s="36">
        <v>25</v>
      </c>
      <c r="D17" s="57">
        <v>680</v>
      </c>
      <c r="E17" s="71" t="str">
        <f t="shared" si="7"/>
        <v>A1-25-680</v>
      </c>
      <c r="F17" s="31">
        <f>VLOOKUP(B17,[1]Taula!$B$5:$D$10,3,FALSE)</f>
        <v>1333.4</v>
      </c>
      <c r="G17" s="54">
        <f>VLOOKUP(C17,[1]Taula!$A$202:$C$224,3,FALSE)</f>
        <v>744.79</v>
      </c>
      <c r="H17" s="31">
        <f>VLOOKUP(D17,[1]Taula!$A$255:$B$316,2,FALSE)</f>
        <v>2403.5300000000002</v>
      </c>
      <c r="I17" s="54">
        <f>VLOOKUP(E17,[1]Taula!$D$27:$E$126,2,FALSE)</f>
        <v>0</v>
      </c>
      <c r="J17" s="31">
        <f t="shared" si="0"/>
        <v>4481.72</v>
      </c>
      <c r="K17" s="54">
        <f>(VLOOKUP(B17,[1]Taula!$B$5:$F$10,5,FALSE)+G17+H17+I17)*2</f>
        <v>7942.3</v>
      </c>
      <c r="L17" s="32">
        <f t="shared" si="1"/>
        <v>61722.94</v>
      </c>
      <c r="M17" s="22">
        <f>VLOOKUP(B17,[1]Taula!$B$5:$F$16,5,FALSE)</f>
        <v>822.83</v>
      </c>
      <c r="N17" s="91">
        <f t="shared" si="4"/>
        <v>40.630000000000003</v>
      </c>
      <c r="O17" s="91">
        <f t="shared" si="5"/>
        <v>46.72</v>
      </c>
      <c r="P17" s="91">
        <f t="shared" si="6"/>
        <v>50.79</v>
      </c>
    </row>
    <row r="18" spans="1:16" customFormat="1" x14ac:dyDescent="0.2">
      <c r="A18" s="169" t="s">
        <v>96</v>
      </c>
      <c r="B18" s="56" t="s">
        <v>4</v>
      </c>
      <c r="C18" s="35">
        <v>26</v>
      </c>
      <c r="D18" s="56">
        <v>90</v>
      </c>
      <c r="E18" s="69" t="str">
        <f t="shared" ref="E18:E19" si="8">CONCATENATE(B18,"-",C18,"-",D18)</f>
        <v>A1-26-90</v>
      </c>
      <c r="F18" s="28">
        <f>VLOOKUP(B18,[1]Taula!$B$5:$D$10,3,FALSE)</f>
        <v>1333.4</v>
      </c>
      <c r="G18" s="52">
        <f>VLOOKUP(C18,[1]Taula!$A$202:$C$224,3,FALSE)</f>
        <v>839.48</v>
      </c>
      <c r="H18" s="28">
        <f>VLOOKUP(D18,[1]Taula!$A$255:$B$316,2,FALSE)</f>
        <v>2087.25</v>
      </c>
      <c r="I18" s="52">
        <f>VLOOKUP(E18,[1]Taula!$D$27:$E$126,2,FALSE)</f>
        <v>328.36</v>
      </c>
      <c r="J18" s="28">
        <f t="shared" ref="J18:J19" si="9">+F18+G18+H18+I18</f>
        <v>4588.49</v>
      </c>
      <c r="K18" s="52">
        <f>(VLOOKUP(B18,[1]Taula!$B$5:$F$10,5,FALSE)+G18+H18+I18)*2</f>
        <v>8155.84</v>
      </c>
      <c r="L18" s="29">
        <f t="shared" ref="L18:L19" si="10">+J18*12+K18</f>
        <v>63217.72</v>
      </c>
      <c r="M18" s="22">
        <f>VLOOKUP(B18,[1]Taula!$B$5:$F$16,5,FALSE)</f>
        <v>822.83</v>
      </c>
      <c r="N18" s="91">
        <f t="shared" ref="N18:N19" si="11">ROUND(L18/$N$9,2)</f>
        <v>41.62</v>
      </c>
      <c r="O18" s="91">
        <f t="shared" ref="O18:O19" si="12">ROUND(N18*$O$9+N18,2)</f>
        <v>47.86</v>
      </c>
      <c r="P18" s="91">
        <f t="shared" ref="P18:P19" si="13">ROUND(N18*$P$9+N18,2)</f>
        <v>52.03</v>
      </c>
    </row>
    <row r="19" spans="1:16" customFormat="1" ht="13.5" thickBot="1" x14ac:dyDescent="0.25">
      <c r="A19" s="171"/>
      <c r="B19" s="57" t="s">
        <v>4</v>
      </c>
      <c r="C19" s="36">
        <v>24</v>
      </c>
      <c r="D19" s="57">
        <v>83</v>
      </c>
      <c r="E19" s="71" t="str">
        <f t="shared" si="8"/>
        <v>A1-24-83</v>
      </c>
      <c r="F19" s="31">
        <f>VLOOKUP(B19,[1]Taula!$B$5:$D$10,3,FALSE)</f>
        <v>1333.4</v>
      </c>
      <c r="G19" s="54">
        <f>VLOOKUP(C19,[1]Taula!$A$202:$C$224,3,FALSE)</f>
        <v>700.84</v>
      </c>
      <c r="H19" s="31">
        <f>VLOOKUP(D19,[1]Taula!$A$255:$B$316,2,FALSE)</f>
        <v>1924.91</v>
      </c>
      <c r="I19" s="54">
        <f>VLOOKUP(E19,[1]Taula!$D$27:$E$126,2,FALSE)</f>
        <v>310.36</v>
      </c>
      <c r="J19" s="31">
        <f t="shared" si="9"/>
        <v>4269.51</v>
      </c>
      <c r="K19" s="54">
        <f>(VLOOKUP(B19,[1]Taula!$B$5:$F$10,5,FALSE)+G19+H19+I19)*2</f>
        <v>7517.88</v>
      </c>
      <c r="L19" s="32">
        <f t="shared" si="10"/>
        <v>58752</v>
      </c>
      <c r="M19" s="22">
        <f>VLOOKUP(B19,[1]Taula!$B$5:$F$16,5,FALSE)</f>
        <v>822.83</v>
      </c>
      <c r="N19" s="91">
        <f t="shared" si="11"/>
        <v>38.68</v>
      </c>
      <c r="O19" s="91">
        <f t="shared" si="12"/>
        <v>44.48</v>
      </c>
      <c r="P19" s="91">
        <f t="shared" si="13"/>
        <v>48.35</v>
      </c>
    </row>
    <row r="20" spans="1:16" customFormat="1" x14ac:dyDescent="0.2">
      <c r="A20" s="169" t="s">
        <v>45</v>
      </c>
      <c r="B20" s="56" t="s">
        <v>4</v>
      </c>
      <c r="C20" s="35">
        <v>26</v>
      </c>
      <c r="D20" s="56">
        <v>759</v>
      </c>
      <c r="E20" s="69" t="str">
        <f t="shared" ref="E20:E21" si="14">CONCATENATE(B20,"-",C20,"-",D20)</f>
        <v>A1-26-759</v>
      </c>
      <c r="F20" s="28">
        <f>VLOOKUP(B20,[1]Taula!$B$5:$D$10,3,FALSE)</f>
        <v>1333.4</v>
      </c>
      <c r="G20" s="52">
        <f>VLOOKUP(C20,[1]Taula!$A$202:$C$224,3,FALSE)</f>
        <v>839.48</v>
      </c>
      <c r="H20" s="28">
        <f>VLOOKUP(D20,[1]Taula!$A$255:$B$316,2,FALSE)</f>
        <v>2682.76</v>
      </c>
      <c r="I20" s="52">
        <f>VLOOKUP(E20,[1]Taula!$D$27:$E$126,2,FALSE)</f>
        <v>0</v>
      </c>
      <c r="J20" s="28">
        <f t="shared" ref="J20:J21" si="15">+F20+G20+H20+I20</f>
        <v>4855.6400000000003</v>
      </c>
      <c r="K20" s="52">
        <f>(VLOOKUP(B20,[1]Taula!$B$5:$F$10,5,FALSE)+G20+H20+I20)*2</f>
        <v>8690.14</v>
      </c>
      <c r="L20" s="29">
        <f t="shared" ref="L20:L21" si="16">+J20*12+K20</f>
        <v>66957.820000000007</v>
      </c>
      <c r="M20" s="22">
        <f>VLOOKUP(B20,[1]Taula!$B$5:$F$16,5,FALSE)</f>
        <v>822.83</v>
      </c>
      <c r="N20" s="91">
        <f t="shared" si="4"/>
        <v>44.08</v>
      </c>
      <c r="O20" s="91">
        <f t="shared" si="5"/>
        <v>50.69</v>
      </c>
      <c r="P20" s="91">
        <f t="shared" si="6"/>
        <v>55.1</v>
      </c>
    </row>
    <row r="21" spans="1:16" customFormat="1" ht="13.5" thickBot="1" x14ac:dyDescent="0.25">
      <c r="A21" s="171"/>
      <c r="B21" s="57" t="s">
        <v>4</v>
      </c>
      <c r="C21" s="36">
        <v>25</v>
      </c>
      <c r="D21" s="57">
        <v>680</v>
      </c>
      <c r="E21" s="71" t="str">
        <f t="shared" si="14"/>
        <v>A1-25-680</v>
      </c>
      <c r="F21" s="31">
        <f>VLOOKUP(B21,[1]Taula!$B$5:$D$10,3,FALSE)</f>
        <v>1333.4</v>
      </c>
      <c r="G21" s="54">
        <f>VLOOKUP(C21,[1]Taula!$A$202:$C$224,3,FALSE)</f>
        <v>744.79</v>
      </c>
      <c r="H21" s="31">
        <f>VLOOKUP(D21,[1]Taula!$A$255:$B$316,2,FALSE)</f>
        <v>2403.5300000000002</v>
      </c>
      <c r="I21" s="54">
        <f>VLOOKUP(E21,[1]Taula!$D$27:$E$126,2,FALSE)</f>
        <v>0</v>
      </c>
      <c r="J21" s="31">
        <f t="shared" si="15"/>
        <v>4481.72</v>
      </c>
      <c r="K21" s="54">
        <f>(VLOOKUP(B21,[1]Taula!$B$5:$F$10,5,FALSE)+G21+H21+I21)*2</f>
        <v>7942.3</v>
      </c>
      <c r="L21" s="32">
        <f t="shared" si="16"/>
        <v>61722.94</v>
      </c>
      <c r="M21" s="22">
        <f>VLOOKUP(B21,[1]Taula!$B$5:$F$16,5,FALSE)</f>
        <v>822.83</v>
      </c>
      <c r="N21" s="91">
        <f t="shared" si="4"/>
        <v>40.630000000000003</v>
      </c>
      <c r="O21" s="91">
        <f t="shared" si="5"/>
        <v>46.72</v>
      </c>
      <c r="P21" s="91">
        <f t="shared" si="6"/>
        <v>50.79</v>
      </c>
    </row>
    <row r="22" spans="1:16" customFormat="1" ht="23.25" thickBot="1" x14ac:dyDescent="0.25">
      <c r="A22" s="80" t="s">
        <v>28</v>
      </c>
      <c r="B22" s="60" t="s">
        <v>4</v>
      </c>
      <c r="C22" s="61">
        <v>27</v>
      </c>
      <c r="D22" s="60">
        <v>770</v>
      </c>
      <c r="E22" s="73" t="str">
        <f t="shared" ref="E22:E30" si="17">CONCATENATE(B22,"-",C22,"-",D22)</f>
        <v>A1-27-770</v>
      </c>
      <c r="F22" s="62">
        <f>VLOOKUP(B22,[1]Taula!$B$5:$D$10,3,FALSE)</f>
        <v>1333.4</v>
      </c>
      <c r="G22" s="63">
        <f>VLOOKUP(C22,[1]Taula!$A$202:$C$224,3,FALSE)</f>
        <v>956.84</v>
      </c>
      <c r="H22" s="62">
        <f>VLOOKUP(D22,[1]Taula!$A$255:$B$316,2,FALSE)</f>
        <v>2721.64</v>
      </c>
      <c r="I22" s="63">
        <f>VLOOKUP(E22,[1]Taula!$D$27:$E$126,2,FALSE)</f>
        <v>0</v>
      </c>
      <c r="J22" s="62">
        <f t="shared" si="0"/>
        <v>5011.88</v>
      </c>
      <c r="K22" s="63">
        <f>(VLOOKUP(B22,[1]Taula!$B$5:$F$10,5,FALSE)+G22+H22+I22)*2</f>
        <v>9002.619999999999</v>
      </c>
      <c r="L22" s="64">
        <f t="shared" si="1"/>
        <v>69145.179999999993</v>
      </c>
      <c r="M22" s="22">
        <f>VLOOKUP(B22,[1]Taula!$B$5:$F$16,5,FALSE)</f>
        <v>822.83</v>
      </c>
      <c r="N22" s="91">
        <f t="shared" si="4"/>
        <v>45.52</v>
      </c>
      <c r="O22" s="91">
        <f t="shared" si="5"/>
        <v>52.35</v>
      </c>
      <c r="P22" s="91">
        <f t="shared" si="6"/>
        <v>56.9</v>
      </c>
    </row>
    <row r="23" spans="1:16" customFormat="1" ht="23.25" thickBot="1" x14ac:dyDescent="0.25">
      <c r="A23" s="80" t="s">
        <v>95</v>
      </c>
      <c r="B23" s="60" t="s">
        <v>5</v>
      </c>
      <c r="C23" s="61">
        <v>26</v>
      </c>
      <c r="D23" s="60">
        <v>770</v>
      </c>
      <c r="E23" s="73" t="str">
        <f t="shared" si="17"/>
        <v>A2-26-770</v>
      </c>
      <c r="F23" s="62">
        <f>VLOOKUP(B23,[1]Taula!$B$5:$D$10,3,FALSE)</f>
        <v>1152.97</v>
      </c>
      <c r="G23" s="63">
        <f>VLOOKUP(C23,[1]Taula!$A$202:$C$224,3,FALSE)</f>
        <v>839.48</v>
      </c>
      <c r="H23" s="62">
        <f>VLOOKUP(D23,[1]Taula!$A$255:$B$316,2,FALSE)</f>
        <v>2721.64</v>
      </c>
      <c r="I23" s="63">
        <f>VLOOKUP(E23,[1]Taula!$D$27:$E$126,2,FALSE)</f>
        <v>0</v>
      </c>
      <c r="J23" s="62">
        <f t="shared" si="0"/>
        <v>4714.09</v>
      </c>
      <c r="K23" s="63">
        <f>(VLOOKUP(B23,[1]Taula!$B$5:$F$10,5,FALSE)+G23+H23+I23)*2</f>
        <v>8804</v>
      </c>
      <c r="L23" s="64">
        <f t="shared" si="1"/>
        <v>65373.08</v>
      </c>
      <c r="M23" s="22">
        <f>VLOOKUP(B23,[1]Taula!$B$5:$F$16,5,FALSE)</f>
        <v>840.88</v>
      </c>
      <c r="N23" s="91">
        <f t="shared" si="4"/>
        <v>43.04</v>
      </c>
      <c r="O23" s="91">
        <f t="shared" si="5"/>
        <v>49.5</v>
      </c>
      <c r="P23" s="91">
        <f t="shared" si="6"/>
        <v>53.8</v>
      </c>
    </row>
    <row r="24" spans="1:16" customFormat="1" ht="13.5" thickBot="1" x14ac:dyDescent="0.25">
      <c r="A24" s="80" t="s">
        <v>27</v>
      </c>
      <c r="B24" s="58" t="s">
        <v>4</v>
      </c>
      <c r="C24" s="59">
        <v>24</v>
      </c>
      <c r="D24" s="58">
        <v>623</v>
      </c>
      <c r="E24" s="72" t="str">
        <f>CONCATENATE(B24,"-",C24,"-",D24)</f>
        <v>A1-24-623</v>
      </c>
      <c r="F24" s="33">
        <f>VLOOKUP(B24,[1]Taula!$B$5:$D$10,3,FALSE)</f>
        <v>1333.4</v>
      </c>
      <c r="G24" s="55">
        <f>VLOOKUP(C24,[1]Taula!$A$202:$C$224,3,FALSE)</f>
        <v>700.84</v>
      </c>
      <c r="H24" s="33">
        <f>VLOOKUP(D24,[1]Taula!$A$255:$B$316,2,FALSE)</f>
        <v>2202.06</v>
      </c>
      <c r="I24" s="55">
        <f>VLOOKUP(E24,[1]Taula!$D$27:$E$126,2,FALSE)</f>
        <v>0</v>
      </c>
      <c r="J24" s="33">
        <f>+F24+G24+H24+I24</f>
        <v>4236.3</v>
      </c>
      <c r="K24" s="55">
        <f>(VLOOKUP(B24,[1]Taula!$B$5:$F$10,5,FALSE)+G24+H24+I24)*2</f>
        <v>7451.46</v>
      </c>
      <c r="L24" s="34">
        <f>+J24*12+K24</f>
        <v>58287.060000000005</v>
      </c>
      <c r="M24" s="22">
        <f>VLOOKUP(B24,[1]Taula!$B$5:$F$16,5,FALSE)</f>
        <v>822.83</v>
      </c>
      <c r="N24" s="91">
        <f t="shared" si="4"/>
        <v>38.369999999999997</v>
      </c>
      <c r="O24" s="91">
        <f t="shared" si="5"/>
        <v>44.13</v>
      </c>
      <c r="P24" s="91">
        <f t="shared" si="6"/>
        <v>47.96</v>
      </c>
    </row>
    <row r="25" spans="1:16" customFormat="1" x14ac:dyDescent="0.2">
      <c r="A25" s="167" t="s">
        <v>107</v>
      </c>
      <c r="B25" s="56" t="s">
        <v>4</v>
      </c>
      <c r="C25" s="35">
        <v>24</v>
      </c>
      <c r="D25" s="56">
        <v>83</v>
      </c>
      <c r="E25" s="69" t="str">
        <f t="shared" si="17"/>
        <v>A1-24-83</v>
      </c>
      <c r="F25" s="28">
        <f>VLOOKUP(B25,[1]Taula!$B$5:$D$10,3,FALSE)</f>
        <v>1333.4</v>
      </c>
      <c r="G25" s="52">
        <f>VLOOKUP(C25,[1]Taula!$A$202:$C$224,3,FALSE)</f>
        <v>700.84</v>
      </c>
      <c r="H25" s="28">
        <f>VLOOKUP(D25,[1]Taula!$A$255:$B$316,2,FALSE)</f>
        <v>1924.91</v>
      </c>
      <c r="I25" s="52">
        <f>VLOOKUP(E25,[1]Taula!$D$27:$E$126,2,FALSE)</f>
        <v>310.36</v>
      </c>
      <c r="J25" s="28">
        <f t="shared" si="0"/>
        <v>4269.51</v>
      </c>
      <c r="K25" s="52">
        <f>(VLOOKUP(B25,[1]Taula!$B$5:$F$10,5,FALSE)+G25+H25+I25)*2</f>
        <v>7517.88</v>
      </c>
      <c r="L25" s="29">
        <f t="shared" si="1"/>
        <v>58752</v>
      </c>
      <c r="M25" s="22">
        <f>VLOOKUP(B25,[1]Taula!$B$5:$F$16,5,FALSE)</f>
        <v>822.83</v>
      </c>
      <c r="N25" s="91">
        <f t="shared" si="4"/>
        <v>38.68</v>
      </c>
      <c r="O25" s="91">
        <f t="shared" si="5"/>
        <v>44.48</v>
      </c>
      <c r="P25" s="91">
        <f t="shared" si="6"/>
        <v>48.35</v>
      </c>
    </row>
    <row r="26" spans="1:16" customFormat="1" x14ac:dyDescent="0.2">
      <c r="A26" s="172"/>
      <c r="B26" s="51" t="s">
        <v>4</v>
      </c>
      <c r="C26" s="7">
        <v>22</v>
      </c>
      <c r="D26" s="51">
        <v>75</v>
      </c>
      <c r="E26" s="70" t="str">
        <f t="shared" si="17"/>
        <v>A1-22-75</v>
      </c>
      <c r="F26" s="27">
        <f>VLOOKUP(B26,[1]Taula!$B$5:$D$10,3,FALSE)</f>
        <v>1333.4</v>
      </c>
      <c r="G26" s="53">
        <f>VLOOKUP(C26,[1]Taula!$A$202:$C$224,3,FALSE)</f>
        <v>612.99</v>
      </c>
      <c r="H26" s="27">
        <f>VLOOKUP(D26,[1]Taula!$A$255:$B$316,2,FALSE)</f>
        <v>1739.38</v>
      </c>
      <c r="I26" s="53">
        <f>VLOOKUP(E26,[1]Taula!$D$27:$E$126,2,FALSE)</f>
        <v>291.52</v>
      </c>
      <c r="J26" s="27">
        <f t="shared" si="0"/>
        <v>3977.2900000000004</v>
      </c>
      <c r="K26" s="53">
        <f>(VLOOKUP(B26,[1]Taula!$B$5:$F$10,5,FALSE)+G26+H26+I26)*2</f>
        <v>6933.4400000000005</v>
      </c>
      <c r="L26" s="30">
        <f t="shared" si="1"/>
        <v>54660.920000000006</v>
      </c>
      <c r="M26" s="22">
        <f>VLOOKUP(B26,[1]Taula!$B$5:$F$16,5,FALSE)</f>
        <v>822.83</v>
      </c>
      <c r="N26" s="91">
        <f t="shared" si="4"/>
        <v>35.979999999999997</v>
      </c>
      <c r="O26" s="91">
        <f t="shared" si="5"/>
        <v>41.38</v>
      </c>
      <c r="P26" s="91">
        <f t="shared" si="6"/>
        <v>44.98</v>
      </c>
    </row>
    <row r="27" spans="1:16" customFormat="1" ht="13.5" thickBot="1" x14ac:dyDescent="0.25">
      <c r="A27" s="168"/>
      <c r="B27" s="57" t="s">
        <v>4</v>
      </c>
      <c r="C27" s="36">
        <v>22</v>
      </c>
      <c r="D27" s="57">
        <v>67</v>
      </c>
      <c r="E27" s="71" t="str">
        <f t="shared" si="17"/>
        <v>A1-22-67</v>
      </c>
      <c r="F27" s="31">
        <f>VLOOKUP(B27,[1]Taula!$B$5:$D$10,3,FALSE)</f>
        <v>1333.4</v>
      </c>
      <c r="G27" s="54">
        <f>VLOOKUP(C27,[1]Taula!$A$202:$C$224,3,FALSE)</f>
        <v>612.99</v>
      </c>
      <c r="H27" s="31">
        <f>VLOOKUP(D27,[1]Taula!$A$255:$B$316,2,FALSE)</f>
        <v>1553.84</v>
      </c>
      <c r="I27" s="54">
        <f>VLOOKUP(E27,[1]Taula!$D$27:$E$126,2,FALSE)</f>
        <v>274.77999999999997</v>
      </c>
      <c r="J27" s="31">
        <f t="shared" si="0"/>
        <v>3775.01</v>
      </c>
      <c r="K27" s="54">
        <f>(VLOOKUP(B27,[1]Taula!$B$5:$F$10,5,FALSE)+G27+H27+I27)*2</f>
        <v>6528.8799999999992</v>
      </c>
      <c r="L27" s="32">
        <f t="shared" si="1"/>
        <v>51829</v>
      </c>
      <c r="M27" s="22">
        <f>VLOOKUP(B27,[1]Taula!$B$5:$F$16,5,FALSE)</f>
        <v>822.83</v>
      </c>
      <c r="N27" s="91">
        <f t="shared" si="4"/>
        <v>34.119999999999997</v>
      </c>
      <c r="O27" s="91">
        <f t="shared" si="5"/>
        <v>39.24</v>
      </c>
      <c r="P27" s="91">
        <f t="shared" si="6"/>
        <v>42.65</v>
      </c>
    </row>
    <row r="28" spans="1:16" customFormat="1" x14ac:dyDescent="0.2">
      <c r="A28" s="169" t="s">
        <v>85</v>
      </c>
      <c r="B28" s="56" t="s">
        <v>4</v>
      </c>
      <c r="C28" s="35">
        <v>22</v>
      </c>
      <c r="D28" s="56">
        <v>60</v>
      </c>
      <c r="E28" s="69" t="str">
        <f t="shared" si="17"/>
        <v>A1-22-60</v>
      </c>
      <c r="F28" s="28">
        <f>VLOOKUP(B28,[1]Taula!$B$5:$D$10,3,FALSE)</f>
        <v>1333.4</v>
      </c>
      <c r="G28" s="52">
        <f>VLOOKUP(C28,[1]Taula!$A$202:$C$224,3,FALSE)</f>
        <v>612.99</v>
      </c>
      <c r="H28" s="28">
        <f>VLOOKUP(D28,[1]Taula!$A$255:$B$316,2,FALSE)</f>
        <v>1391.5</v>
      </c>
      <c r="I28" s="52">
        <f>VLOOKUP(E28,[1]Taula!$D$27:$E$126,2,FALSE)</f>
        <v>260.12</v>
      </c>
      <c r="J28" s="28">
        <f t="shared" si="0"/>
        <v>3598.01</v>
      </c>
      <c r="K28" s="52">
        <f>(VLOOKUP(B28,[1]Taula!$B$5:$F$10,5,FALSE)+G28+H28+I28)*2</f>
        <v>6174.88</v>
      </c>
      <c r="L28" s="29">
        <f t="shared" si="1"/>
        <v>49351</v>
      </c>
      <c r="M28" s="22">
        <f>VLOOKUP(B28,[1]Taula!$B$5:$F$16,5,FALSE)</f>
        <v>822.83</v>
      </c>
      <c r="N28" s="91">
        <f t="shared" si="4"/>
        <v>32.49</v>
      </c>
      <c r="O28" s="91">
        <f t="shared" si="5"/>
        <v>37.36</v>
      </c>
      <c r="P28" s="91">
        <f t="shared" si="6"/>
        <v>40.61</v>
      </c>
    </row>
    <row r="29" spans="1:16" customFormat="1" x14ac:dyDescent="0.2">
      <c r="A29" s="170"/>
      <c r="B29" s="51" t="s">
        <v>4</v>
      </c>
      <c r="C29" s="7">
        <v>22</v>
      </c>
      <c r="D29" s="51">
        <v>55</v>
      </c>
      <c r="E29" s="70" t="str">
        <f t="shared" si="17"/>
        <v>A1-22-55</v>
      </c>
      <c r="F29" s="27">
        <f>VLOOKUP(B29,[1]Taula!$B$5:$D$10,3,FALSE)</f>
        <v>1333.4</v>
      </c>
      <c r="G29" s="53">
        <f>VLOOKUP(C29,[1]Taula!$A$202:$C$224,3,FALSE)</f>
        <v>612.99</v>
      </c>
      <c r="H29" s="27">
        <f>VLOOKUP(D29,[1]Taula!$A$255:$B$316,2,FALSE)</f>
        <v>1275.54</v>
      </c>
      <c r="I29" s="53">
        <f>VLOOKUP(E29,[1]Taula!$D$27:$E$126,2,FALSE)</f>
        <v>249.7</v>
      </c>
      <c r="J29" s="27">
        <f t="shared" si="0"/>
        <v>3471.63</v>
      </c>
      <c r="K29" s="53">
        <f>(VLOOKUP(B29,[1]Taula!$B$5:$F$10,5,FALSE)+G29+H29+I29)*2</f>
        <v>5922.12</v>
      </c>
      <c r="L29" s="30">
        <f t="shared" si="1"/>
        <v>47581.68</v>
      </c>
      <c r="M29" s="22">
        <f>VLOOKUP(B29,[1]Taula!$B$5:$F$16,5,FALSE)</f>
        <v>822.83</v>
      </c>
      <c r="N29" s="91">
        <f t="shared" si="4"/>
        <v>31.32</v>
      </c>
      <c r="O29" s="91">
        <f t="shared" si="5"/>
        <v>36.020000000000003</v>
      </c>
      <c r="P29" s="91">
        <f t="shared" si="6"/>
        <v>39.15</v>
      </c>
    </row>
    <row r="30" spans="1:16" customFormat="1" ht="13.5" thickBot="1" x14ac:dyDescent="0.25">
      <c r="A30" s="171"/>
      <c r="B30" s="57" t="s">
        <v>4</v>
      </c>
      <c r="C30" s="36">
        <v>22</v>
      </c>
      <c r="D30" s="57">
        <v>50</v>
      </c>
      <c r="E30" s="71" t="str">
        <f t="shared" si="17"/>
        <v>A1-22-50</v>
      </c>
      <c r="F30" s="31">
        <f>VLOOKUP(B30,[1]Taula!$B$5:$D$10,3,FALSE)</f>
        <v>1333.4</v>
      </c>
      <c r="G30" s="54">
        <f>VLOOKUP(C30,[1]Taula!$A$202:$C$224,3,FALSE)</f>
        <v>612.99</v>
      </c>
      <c r="H30" s="31">
        <f>VLOOKUP(D30,[1]Taula!$A$255:$B$316,2,FALSE)</f>
        <v>1159.5899999999999</v>
      </c>
      <c r="I30" s="54">
        <f>VLOOKUP(E30,[1]Taula!$D$27:$E$126,2,FALSE)</f>
        <v>239.22</v>
      </c>
      <c r="J30" s="31">
        <f t="shared" si="0"/>
        <v>3345.2</v>
      </c>
      <c r="K30" s="54">
        <f>(VLOOKUP(B30,[1]Taula!$B$5:$F$10,5,FALSE)+G30+H30+I30)*2</f>
        <v>5669.2599999999993</v>
      </c>
      <c r="L30" s="32">
        <f t="shared" si="1"/>
        <v>45811.659999999996</v>
      </c>
      <c r="M30" s="22">
        <f>VLOOKUP(B30,[1]Taula!$B$5:$F$16,5,FALSE)</f>
        <v>822.83</v>
      </c>
      <c r="N30" s="91">
        <f t="shared" si="4"/>
        <v>30.16</v>
      </c>
      <c r="O30" s="91">
        <f t="shared" si="5"/>
        <v>34.68</v>
      </c>
      <c r="P30" s="91">
        <f t="shared" si="6"/>
        <v>37.700000000000003</v>
      </c>
    </row>
    <row r="31" spans="1:16" customFormat="1" x14ac:dyDescent="0.2">
      <c r="A31" s="169" t="s">
        <v>25</v>
      </c>
      <c r="B31" s="56" t="s">
        <v>5</v>
      </c>
      <c r="C31" s="35">
        <v>26</v>
      </c>
      <c r="D31" s="56">
        <v>759</v>
      </c>
      <c r="E31" s="69" t="str">
        <f t="shared" si="7"/>
        <v>A2-26-759</v>
      </c>
      <c r="F31" s="28">
        <f>VLOOKUP(B31,[1]Taula!$B$5:$D$10,3,FALSE)</f>
        <v>1152.97</v>
      </c>
      <c r="G31" s="52">
        <f>VLOOKUP(C31,[1]Taula!$A$202:$C$224,3,FALSE)</f>
        <v>839.48</v>
      </c>
      <c r="H31" s="28">
        <f>VLOOKUP(D31,[1]Taula!$A$255:$B$316,2,FALSE)</f>
        <v>2682.76</v>
      </c>
      <c r="I31" s="52">
        <f>VLOOKUP(E31,[1]Taula!$D$27:$E$126,2,FALSE)</f>
        <v>0</v>
      </c>
      <c r="J31" s="28">
        <f t="shared" si="0"/>
        <v>4675.21</v>
      </c>
      <c r="K31" s="52">
        <f>(VLOOKUP(B31,[1]Taula!$B$5:$F$10,5,FALSE)+G31+H31+I31)*2</f>
        <v>8726.2400000000016</v>
      </c>
      <c r="L31" s="29">
        <f t="shared" si="1"/>
        <v>64828.760000000009</v>
      </c>
      <c r="M31" s="22">
        <f>VLOOKUP(B31,[1]Taula!$B$5:$F$16,5,FALSE)</f>
        <v>840.88</v>
      </c>
      <c r="N31" s="91">
        <f t="shared" si="4"/>
        <v>42.68</v>
      </c>
      <c r="O31" s="91">
        <f t="shared" si="5"/>
        <v>49.08</v>
      </c>
      <c r="P31" s="91">
        <f t="shared" si="6"/>
        <v>53.35</v>
      </c>
    </row>
    <row r="32" spans="1:16" customFormat="1" ht="13.5" thickBot="1" x14ac:dyDescent="0.25">
      <c r="A32" s="171"/>
      <c r="B32" s="57" t="s">
        <v>5</v>
      </c>
      <c r="C32" s="36">
        <v>25</v>
      </c>
      <c r="D32" s="57">
        <v>680</v>
      </c>
      <c r="E32" s="71" t="str">
        <f t="shared" si="7"/>
        <v>A2-25-680</v>
      </c>
      <c r="F32" s="31">
        <f>VLOOKUP(B32,[1]Taula!$B$5:$D$10,3,FALSE)</f>
        <v>1152.97</v>
      </c>
      <c r="G32" s="54">
        <f>VLOOKUP(C32,[1]Taula!$A$202:$C$224,3,FALSE)</f>
        <v>744.79</v>
      </c>
      <c r="H32" s="31">
        <f>VLOOKUP(D32,[1]Taula!$A$255:$B$316,2,FALSE)</f>
        <v>2403.5300000000002</v>
      </c>
      <c r="I32" s="54">
        <f>VLOOKUP(E32,[1]Taula!$D$27:$E$126,2,FALSE)</f>
        <v>0</v>
      </c>
      <c r="J32" s="31">
        <f t="shared" si="0"/>
        <v>4301.29</v>
      </c>
      <c r="K32" s="54">
        <f>(VLOOKUP(B32,[1]Taula!$B$5:$F$10,5,FALSE)+G32+H32+I32)*2</f>
        <v>7978.4000000000005</v>
      </c>
      <c r="L32" s="32">
        <f t="shared" si="1"/>
        <v>59593.88</v>
      </c>
      <c r="M32" s="22">
        <f>VLOOKUP(B32,[1]Taula!$B$5:$F$16,5,FALSE)</f>
        <v>840.88</v>
      </c>
      <c r="N32" s="91">
        <f t="shared" si="4"/>
        <v>39.229999999999997</v>
      </c>
      <c r="O32" s="91">
        <f t="shared" si="5"/>
        <v>45.11</v>
      </c>
      <c r="P32" s="91">
        <f t="shared" si="6"/>
        <v>49.04</v>
      </c>
    </row>
    <row r="33" spans="1:16" customFormat="1" x14ac:dyDescent="0.2">
      <c r="A33" s="169" t="s">
        <v>96</v>
      </c>
      <c r="B33" s="56" t="s">
        <v>5</v>
      </c>
      <c r="C33" s="35">
        <v>26</v>
      </c>
      <c r="D33" s="56">
        <v>90</v>
      </c>
      <c r="E33" s="69" t="str">
        <f t="shared" ref="E33:E34" si="18">CONCATENATE(B33,"-",C33,"-",D33)</f>
        <v>A2-26-90</v>
      </c>
      <c r="F33" s="28">
        <f>VLOOKUP(B33,[1]Taula!$B$5:$D$10,3,FALSE)</f>
        <v>1152.97</v>
      </c>
      <c r="G33" s="52">
        <f>VLOOKUP(C33,[1]Taula!$A$202:$C$224,3,FALSE)</f>
        <v>839.48</v>
      </c>
      <c r="H33" s="28">
        <f>VLOOKUP(D33,[1]Taula!$A$255:$B$316,2,FALSE)</f>
        <v>2087.25</v>
      </c>
      <c r="I33" s="52">
        <f>VLOOKUP(E33,[1]Taula!$D$27:$E$126,2,FALSE)</f>
        <v>310.25</v>
      </c>
      <c r="J33" s="28">
        <f t="shared" ref="J33:J34" si="19">+F33+G33+H33+I33</f>
        <v>4389.95</v>
      </c>
      <c r="K33" s="52">
        <f>(VLOOKUP(B33,[1]Taula!$B$5:$F$10,5,FALSE)+G33+H33+I33)*2</f>
        <v>8155.72</v>
      </c>
      <c r="L33" s="29">
        <f t="shared" ref="L33:L34" si="20">+J33*12+K33</f>
        <v>60835.119999999995</v>
      </c>
      <c r="M33" s="22">
        <f>VLOOKUP(B33,[1]Taula!$B$5:$F$16,5,FALSE)</f>
        <v>840.88</v>
      </c>
      <c r="N33" s="91">
        <f t="shared" ref="N33:N34" si="21">ROUND(L33/$N$9,2)</f>
        <v>40.049999999999997</v>
      </c>
      <c r="O33" s="91">
        <f t="shared" ref="O33:O34" si="22">ROUND(N33*$O$9+N33,2)</f>
        <v>46.06</v>
      </c>
      <c r="P33" s="91">
        <f t="shared" ref="P33:P34" si="23">ROUND(N33*$P$9+N33,2)</f>
        <v>50.06</v>
      </c>
    </row>
    <row r="34" spans="1:16" customFormat="1" ht="13.5" thickBot="1" x14ac:dyDescent="0.25">
      <c r="A34" s="171"/>
      <c r="B34" s="57" t="s">
        <v>5</v>
      </c>
      <c r="C34" s="36">
        <v>24</v>
      </c>
      <c r="D34" s="57">
        <v>83</v>
      </c>
      <c r="E34" s="71" t="str">
        <f t="shared" si="18"/>
        <v>A2-24-83</v>
      </c>
      <c r="F34" s="31">
        <f>VLOOKUP(B34,[1]Taula!$B$5:$D$10,3,FALSE)</f>
        <v>1152.97</v>
      </c>
      <c r="G34" s="54">
        <f>VLOOKUP(C34,[1]Taula!$A$202:$C$224,3,FALSE)</f>
        <v>700.84</v>
      </c>
      <c r="H34" s="31">
        <f>VLOOKUP(D34,[1]Taula!$A$255:$B$316,2,FALSE)</f>
        <v>1924.91</v>
      </c>
      <c r="I34" s="54">
        <f>VLOOKUP(E34,[1]Taula!$D$27:$E$126,2,FALSE)</f>
        <v>292.26</v>
      </c>
      <c r="J34" s="31">
        <f t="shared" si="19"/>
        <v>4070.9800000000005</v>
      </c>
      <c r="K34" s="54">
        <f>(VLOOKUP(B34,[1]Taula!$B$5:$F$10,5,FALSE)+G34+H34+I34)*2</f>
        <v>7517.7800000000007</v>
      </c>
      <c r="L34" s="32">
        <f t="shared" si="20"/>
        <v>56369.540000000008</v>
      </c>
      <c r="M34" s="22">
        <f>VLOOKUP(B34,[1]Taula!$B$5:$F$16,5,FALSE)</f>
        <v>840.88</v>
      </c>
      <c r="N34" s="91">
        <f t="shared" si="21"/>
        <v>37.11</v>
      </c>
      <c r="O34" s="91">
        <f t="shared" si="22"/>
        <v>42.68</v>
      </c>
      <c r="P34" s="91">
        <f t="shared" si="23"/>
        <v>46.39</v>
      </c>
    </row>
    <row r="35" spans="1:16" customFormat="1" x14ac:dyDescent="0.2">
      <c r="A35" s="169" t="s">
        <v>45</v>
      </c>
      <c r="B35" s="56" t="s">
        <v>5</v>
      </c>
      <c r="C35" s="35">
        <v>26</v>
      </c>
      <c r="D35" s="56">
        <v>759</v>
      </c>
      <c r="E35" s="69" t="str">
        <f t="shared" ref="E35:E36" si="24">CONCATENATE(B35,"-",C35,"-",D35)</f>
        <v>A2-26-759</v>
      </c>
      <c r="F35" s="28">
        <f>VLOOKUP(B35,[1]Taula!$B$5:$D$10,3,FALSE)</f>
        <v>1152.97</v>
      </c>
      <c r="G35" s="52">
        <f>VLOOKUP(C35,[1]Taula!$A$202:$C$224,3,FALSE)</f>
        <v>839.48</v>
      </c>
      <c r="H35" s="28">
        <f>VLOOKUP(D35,[1]Taula!$A$255:$B$316,2,FALSE)</f>
        <v>2682.76</v>
      </c>
      <c r="I35" s="52">
        <f>VLOOKUP(E35,[1]Taula!$D$27:$E$126,2,FALSE)</f>
        <v>0</v>
      </c>
      <c r="J35" s="28">
        <f t="shared" ref="J35:J36" si="25">+F35+G35+H35+I35</f>
        <v>4675.21</v>
      </c>
      <c r="K35" s="52">
        <f>(VLOOKUP(B35,[1]Taula!$B$5:$F$10,5,FALSE)+G35+H35+I35)*2</f>
        <v>8726.2400000000016</v>
      </c>
      <c r="L35" s="29">
        <f t="shared" ref="L35:L36" si="26">+J35*12+K35</f>
        <v>64828.760000000009</v>
      </c>
      <c r="M35" s="22">
        <f>VLOOKUP(B35,[1]Taula!$B$5:$F$16,5,FALSE)</f>
        <v>840.88</v>
      </c>
      <c r="N35" s="91">
        <f t="shared" si="4"/>
        <v>42.68</v>
      </c>
      <c r="O35" s="91">
        <f t="shared" si="5"/>
        <v>49.08</v>
      </c>
      <c r="P35" s="91">
        <f t="shared" si="6"/>
        <v>53.35</v>
      </c>
    </row>
    <row r="36" spans="1:16" customFormat="1" ht="13.5" thickBot="1" x14ac:dyDescent="0.25">
      <c r="A36" s="171"/>
      <c r="B36" s="57" t="s">
        <v>5</v>
      </c>
      <c r="C36" s="36">
        <v>25</v>
      </c>
      <c r="D36" s="57">
        <v>680</v>
      </c>
      <c r="E36" s="71" t="str">
        <f t="shared" si="24"/>
        <v>A2-25-680</v>
      </c>
      <c r="F36" s="31">
        <f>VLOOKUP(B36,[1]Taula!$B$5:$D$10,3,FALSE)</f>
        <v>1152.97</v>
      </c>
      <c r="G36" s="54">
        <f>VLOOKUP(C36,[1]Taula!$A$202:$C$224,3,FALSE)</f>
        <v>744.79</v>
      </c>
      <c r="H36" s="31">
        <f>VLOOKUP(D36,[1]Taula!$A$255:$B$316,2,FALSE)</f>
        <v>2403.5300000000002</v>
      </c>
      <c r="I36" s="54">
        <f>VLOOKUP(E36,[1]Taula!$D$27:$E$126,2,FALSE)</f>
        <v>0</v>
      </c>
      <c r="J36" s="31">
        <f t="shared" si="25"/>
        <v>4301.29</v>
      </c>
      <c r="K36" s="54">
        <f>(VLOOKUP(B36,[1]Taula!$B$5:$F$10,5,FALSE)+G36+H36+I36)*2</f>
        <v>7978.4000000000005</v>
      </c>
      <c r="L36" s="32">
        <f t="shared" si="26"/>
        <v>59593.88</v>
      </c>
      <c r="M36" s="22">
        <f>VLOOKUP(B36,[1]Taula!$B$5:$F$16,5,FALSE)</f>
        <v>840.88</v>
      </c>
      <c r="N36" s="91">
        <f t="shared" si="4"/>
        <v>39.229999999999997</v>
      </c>
      <c r="O36" s="91">
        <f t="shared" si="5"/>
        <v>45.11</v>
      </c>
      <c r="P36" s="91">
        <f t="shared" si="6"/>
        <v>49.04</v>
      </c>
    </row>
    <row r="37" spans="1:16" customFormat="1" ht="13.5" thickBot="1" x14ac:dyDescent="0.25">
      <c r="A37" s="81" t="s">
        <v>27</v>
      </c>
      <c r="B37" s="58" t="s">
        <v>5</v>
      </c>
      <c r="C37" s="59">
        <v>24</v>
      </c>
      <c r="D37" s="58">
        <v>623</v>
      </c>
      <c r="E37" s="72" t="str">
        <f t="shared" si="7"/>
        <v>A2-24-623</v>
      </c>
      <c r="F37" s="33">
        <f>VLOOKUP(B37,[1]Taula!$B$5:$D$10,3,FALSE)</f>
        <v>1152.97</v>
      </c>
      <c r="G37" s="55">
        <f>VLOOKUP(C37,[1]Taula!$A$202:$C$224,3,FALSE)</f>
        <v>700.84</v>
      </c>
      <c r="H37" s="33">
        <f>VLOOKUP(D37,[1]Taula!$A$255:$B$316,2,FALSE)</f>
        <v>2202.06</v>
      </c>
      <c r="I37" s="55">
        <f>VLOOKUP(E37,[1]Taula!$D$27:$E$126,2,FALSE)</f>
        <v>0</v>
      </c>
      <c r="J37" s="33">
        <f>+F37+G37+H37+I37</f>
        <v>4055.87</v>
      </c>
      <c r="K37" s="55">
        <f>(VLOOKUP(B37,[1]Taula!$B$5:$F$10,5,FALSE)+G37+H37+I37)*2</f>
        <v>7487.5599999999995</v>
      </c>
      <c r="L37" s="34">
        <f>+J37*12+K37</f>
        <v>56158</v>
      </c>
      <c r="M37" s="22">
        <f>VLOOKUP(B37,[1]Taula!$B$5:$F$16,5,FALSE)</f>
        <v>840.88</v>
      </c>
      <c r="N37" s="91">
        <f t="shared" si="4"/>
        <v>36.97</v>
      </c>
      <c r="O37" s="91">
        <f t="shared" si="5"/>
        <v>42.52</v>
      </c>
      <c r="P37" s="91">
        <f t="shared" si="6"/>
        <v>46.21</v>
      </c>
    </row>
    <row r="38" spans="1:16" customFormat="1" ht="13.5" thickBot="1" x14ac:dyDescent="0.25">
      <c r="A38" s="81" t="s">
        <v>97</v>
      </c>
      <c r="B38" s="58" t="s">
        <v>5</v>
      </c>
      <c r="C38" s="59">
        <v>22</v>
      </c>
      <c r="D38" s="58">
        <v>75</v>
      </c>
      <c r="E38" s="72" t="str">
        <f t="shared" ref="E38" si="27">CONCATENATE(B38,"-",C38,"-",D38)</f>
        <v>A2-22-75</v>
      </c>
      <c r="F38" s="33">
        <f>VLOOKUP(B38,[1]Taula!$B$5:$D$10,3,FALSE)</f>
        <v>1152.97</v>
      </c>
      <c r="G38" s="55">
        <f>VLOOKUP(C38,[1]Taula!$A$202:$C$224,3,FALSE)</f>
        <v>612.99</v>
      </c>
      <c r="H38" s="33">
        <f>VLOOKUP(D38,[1]Taula!$A$255:$B$316,2,FALSE)</f>
        <v>1739.38</v>
      </c>
      <c r="I38" s="55">
        <f>VLOOKUP(E38,[1]Taula!$D$27:$E$126,2,FALSE)</f>
        <v>273.41000000000003</v>
      </c>
      <c r="J38" s="33">
        <f>+F38+G38+H38+I38</f>
        <v>3778.75</v>
      </c>
      <c r="K38" s="55">
        <f>(VLOOKUP(B38,[1]Taula!$B$5:$F$10,5,FALSE)+G38+H38+I38)*2</f>
        <v>6933.32</v>
      </c>
      <c r="L38" s="34">
        <f>+J38*12+K38</f>
        <v>52278.32</v>
      </c>
      <c r="M38" s="22">
        <f>VLOOKUP(B38,[1]Taula!$B$5:$F$16,5,FALSE)</f>
        <v>840.88</v>
      </c>
      <c r="N38" s="91">
        <f t="shared" ref="N38" si="28">ROUND(L38/$N$9,2)</f>
        <v>34.42</v>
      </c>
      <c r="O38" s="91">
        <f t="shared" ref="O38" si="29">ROUND(N38*$O$9+N38,2)</f>
        <v>39.58</v>
      </c>
      <c r="P38" s="91">
        <f t="shared" ref="P38" si="30">ROUND(N38*$P$9+N38,2)</f>
        <v>43.03</v>
      </c>
    </row>
    <row r="39" spans="1:16" customFormat="1" x14ac:dyDescent="0.2">
      <c r="A39" s="167" t="s">
        <v>108</v>
      </c>
      <c r="B39" s="56" t="s">
        <v>5</v>
      </c>
      <c r="C39" s="35">
        <v>24</v>
      </c>
      <c r="D39" s="56">
        <v>83</v>
      </c>
      <c r="E39" s="69" t="str">
        <f t="shared" si="7"/>
        <v>A2-24-83</v>
      </c>
      <c r="F39" s="28">
        <f>VLOOKUP(B39,[1]Taula!$B$5:$D$10,3,FALSE)</f>
        <v>1152.97</v>
      </c>
      <c r="G39" s="52">
        <f>VLOOKUP(C39,[1]Taula!$A$202:$C$224,3,FALSE)</f>
        <v>700.84</v>
      </c>
      <c r="H39" s="28">
        <f>VLOOKUP(D39,[1]Taula!$A$255:$B$316,2,FALSE)</f>
        <v>1924.91</v>
      </c>
      <c r="I39" s="52">
        <f>VLOOKUP(E39,[1]Taula!$D$27:$E$126,2,FALSE)</f>
        <v>292.26</v>
      </c>
      <c r="J39" s="28">
        <f t="shared" si="0"/>
        <v>4070.9800000000005</v>
      </c>
      <c r="K39" s="52">
        <f>(VLOOKUP(B39,[1]Taula!$B$5:$F$10,5,FALSE)+G39+H39+I39)*2</f>
        <v>7517.7800000000007</v>
      </c>
      <c r="L39" s="29">
        <f t="shared" si="1"/>
        <v>56369.540000000008</v>
      </c>
      <c r="M39" s="22">
        <f>VLOOKUP(B39,[1]Taula!$B$5:$F$16,5,FALSE)</f>
        <v>840.88</v>
      </c>
      <c r="N39" s="91">
        <f t="shared" si="4"/>
        <v>37.11</v>
      </c>
      <c r="O39" s="91">
        <f t="shared" si="5"/>
        <v>42.68</v>
      </c>
      <c r="P39" s="91">
        <f t="shared" si="6"/>
        <v>46.39</v>
      </c>
    </row>
    <row r="40" spans="1:16" customFormat="1" x14ac:dyDescent="0.2">
      <c r="A40" s="172"/>
      <c r="B40" s="51" t="s">
        <v>5</v>
      </c>
      <c r="C40" s="7">
        <v>22</v>
      </c>
      <c r="D40" s="51">
        <v>75</v>
      </c>
      <c r="E40" s="70" t="str">
        <f t="shared" si="7"/>
        <v>A2-22-75</v>
      </c>
      <c r="F40" s="27">
        <f>VLOOKUP(B40,[1]Taula!$B$5:$D$10,3,FALSE)</f>
        <v>1152.97</v>
      </c>
      <c r="G40" s="53">
        <f>VLOOKUP(C40,[1]Taula!$A$202:$C$224,3,FALSE)</f>
        <v>612.99</v>
      </c>
      <c r="H40" s="27">
        <f>VLOOKUP(D40,[1]Taula!$A$255:$B$316,2,FALSE)</f>
        <v>1739.38</v>
      </c>
      <c r="I40" s="53">
        <f>VLOOKUP(E40,[1]Taula!$D$27:$E$126,2,FALSE)</f>
        <v>273.41000000000003</v>
      </c>
      <c r="J40" s="27">
        <f t="shared" si="0"/>
        <v>3778.75</v>
      </c>
      <c r="K40" s="53">
        <f>(VLOOKUP(B40,[1]Taula!$B$5:$F$10,5,FALSE)+G40+H40+I40)*2</f>
        <v>6933.32</v>
      </c>
      <c r="L40" s="30">
        <f t="shared" si="1"/>
        <v>52278.32</v>
      </c>
      <c r="M40" s="22">
        <f>VLOOKUP(B40,[1]Taula!$B$5:$F$16,5,FALSE)</f>
        <v>840.88</v>
      </c>
      <c r="N40" s="91">
        <f t="shared" si="4"/>
        <v>34.42</v>
      </c>
      <c r="O40" s="91">
        <f t="shared" si="5"/>
        <v>39.58</v>
      </c>
      <c r="P40" s="91">
        <f t="shared" si="6"/>
        <v>43.03</v>
      </c>
    </row>
    <row r="41" spans="1:16" customFormat="1" ht="13.5" thickBot="1" x14ac:dyDescent="0.25">
      <c r="A41" s="168"/>
      <c r="B41" s="57" t="s">
        <v>5</v>
      </c>
      <c r="C41" s="36">
        <v>22</v>
      </c>
      <c r="D41" s="57">
        <v>67</v>
      </c>
      <c r="E41" s="71" t="str">
        <f t="shared" si="7"/>
        <v>A2-22-67</v>
      </c>
      <c r="F41" s="31">
        <f>VLOOKUP(B41,[1]Taula!$B$5:$D$10,3,FALSE)</f>
        <v>1152.97</v>
      </c>
      <c r="G41" s="54">
        <f>VLOOKUP(C41,[1]Taula!$A$202:$C$224,3,FALSE)</f>
        <v>612.99</v>
      </c>
      <c r="H41" s="31">
        <f>VLOOKUP(D41,[1]Taula!$A$255:$B$316,2,FALSE)</f>
        <v>1553.84</v>
      </c>
      <c r="I41" s="54">
        <f>VLOOKUP(E41,[1]Taula!$D$27:$E$126,2,FALSE)</f>
        <v>256.67</v>
      </c>
      <c r="J41" s="31">
        <f t="shared" si="0"/>
        <v>3576.4700000000003</v>
      </c>
      <c r="K41" s="54">
        <f>(VLOOKUP(B41,[1]Taula!$B$5:$F$10,5,FALSE)+G41+H41+I41)*2</f>
        <v>6528.76</v>
      </c>
      <c r="L41" s="32">
        <f t="shared" si="1"/>
        <v>49446.400000000001</v>
      </c>
      <c r="M41" s="22">
        <f>VLOOKUP(B41,[1]Taula!$B$5:$F$16,5,FALSE)</f>
        <v>840.88</v>
      </c>
      <c r="N41" s="91">
        <f t="shared" si="4"/>
        <v>32.549999999999997</v>
      </c>
      <c r="O41" s="91">
        <f t="shared" si="5"/>
        <v>37.43</v>
      </c>
      <c r="P41" s="91">
        <f t="shared" si="6"/>
        <v>40.69</v>
      </c>
    </row>
    <row r="42" spans="1:16" customFormat="1" x14ac:dyDescent="0.2">
      <c r="A42" s="169" t="s">
        <v>86</v>
      </c>
      <c r="B42" s="56" t="s">
        <v>5</v>
      </c>
      <c r="C42" s="35">
        <v>22</v>
      </c>
      <c r="D42" s="56">
        <v>60</v>
      </c>
      <c r="E42" s="69" t="str">
        <f t="shared" si="7"/>
        <v>A2-22-60</v>
      </c>
      <c r="F42" s="28">
        <f>VLOOKUP(B42,[1]Taula!$B$5:$D$10,3,FALSE)</f>
        <v>1152.97</v>
      </c>
      <c r="G42" s="52">
        <f>VLOOKUP(C42,[1]Taula!$A$202:$C$224,3,FALSE)</f>
        <v>612.99</v>
      </c>
      <c r="H42" s="28">
        <f>VLOOKUP(D42,[1]Taula!$A$255:$B$316,2,FALSE)</f>
        <v>1391.5</v>
      </c>
      <c r="I42" s="52">
        <f>VLOOKUP(E42,[1]Taula!$D$27:$E$126,2,FALSE)</f>
        <v>242</v>
      </c>
      <c r="J42" s="28">
        <f t="shared" ref="J42:J71" si="31">+F42+G42+H42+I42</f>
        <v>3399.46</v>
      </c>
      <c r="K42" s="52">
        <f>(VLOOKUP(B42,[1]Taula!$B$5:$F$10,5,FALSE)+G42+H42+I42)*2</f>
        <v>6174.74</v>
      </c>
      <c r="L42" s="29">
        <f t="shared" ref="L42:L71" si="32">+J42*12+K42</f>
        <v>46968.26</v>
      </c>
      <c r="M42" s="22">
        <f>VLOOKUP(B42,[1]Taula!$B$5:$F$16,5,FALSE)</f>
        <v>840.88</v>
      </c>
      <c r="N42" s="91">
        <f t="shared" si="4"/>
        <v>30.92</v>
      </c>
      <c r="O42" s="91">
        <f t="shared" si="5"/>
        <v>35.56</v>
      </c>
      <c r="P42" s="91">
        <f t="shared" si="6"/>
        <v>38.65</v>
      </c>
    </row>
    <row r="43" spans="1:16" customFormat="1" x14ac:dyDescent="0.2">
      <c r="A43" s="170"/>
      <c r="B43" s="51" t="s">
        <v>5</v>
      </c>
      <c r="C43" s="7">
        <v>22</v>
      </c>
      <c r="D43" s="51">
        <v>55</v>
      </c>
      <c r="E43" s="70" t="str">
        <f t="shared" si="7"/>
        <v>A2-22-55</v>
      </c>
      <c r="F43" s="27">
        <f>VLOOKUP(B43,[1]Taula!$B$5:$D$10,3,FALSE)</f>
        <v>1152.97</v>
      </c>
      <c r="G43" s="53">
        <f>VLOOKUP(C43,[1]Taula!$A$202:$C$224,3,FALSE)</f>
        <v>612.99</v>
      </c>
      <c r="H43" s="27">
        <f>VLOOKUP(D43,[1]Taula!$A$255:$B$316,2,FALSE)</f>
        <v>1275.54</v>
      </c>
      <c r="I43" s="53">
        <f>VLOOKUP(E43,[1]Taula!$D$27:$E$126,2,FALSE)</f>
        <v>231.59</v>
      </c>
      <c r="J43" s="27">
        <f t="shared" si="31"/>
        <v>3273.09</v>
      </c>
      <c r="K43" s="53">
        <f>(VLOOKUP(B43,[1]Taula!$B$5:$F$10,5,FALSE)+G43+H43+I43)*2</f>
        <v>5922</v>
      </c>
      <c r="L43" s="30">
        <f t="shared" si="32"/>
        <v>45199.08</v>
      </c>
      <c r="M43" s="22">
        <f>VLOOKUP(B43,[1]Taula!$B$5:$F$16,5,FALSE)</f>
        <v>840.88</v>
      </c>
      <c r="N43" s="91">
        <f t="shared" si="4"/>
        <v>29.76</v>
      </c>
      <c r="O43" s="91">
        <f t="shared" si="5"/>
        <v>34.22</v>
      </c>
      <c r="P43" s="91">
        <f t="shared" si="6"/>
        <v>37.200000000000003</v>
      </c>
    </row>
    <row r="44" spans="1:16" customFormat="1" ht="13.5" thickBot="1" x14ac:dyDescent="0.25">
      <c r="A44" s="171"/>
      <c r="B44" s="57" t="s">
        <v>5</v>
      </c>
      <c r="C44" s="36">
        <v>22</v>
      </c>
      <c r="D44" s="57">
        <v>50</v>
      </c>
      <c r="E44" s="71" t="str">
        <f t="shared" si="7"/>
        <v>A2-22-50</v>
      </c>
      <c r="F44" s="31">
        <f>VLOOKUP(B44,[1]Taula!$B$5:$D$10,3,FALSE)</f>
        <v>1152.97</v>
      </c>
      <c r="G44" s="54">
        <f>VLOOKUP(C44,[1]Taula!$A$202:$C$224,3,FALSE)</f>
        <v>612.99</v>
      </c>
      <c r="H44" s="31">
        <f>VLOOKUP(D44,[1]Taula!$A$255:$B$316,2,FALSE)</f>
        <v>1159.5899999999999</v>
      </c>
      <c r="I44" s="54">
        <f>VLOOKUP(E44,[1]Taula!$D$27:$E$126,2,FALSE)</f>
        <v>221.12</v>
      </c>
      <c r="J44" s="31">
        <f t="shared" si="31"/>
        <v>3146.67</v>
      </c>
      <c r="K44" s="54">
        <f>(VLOOKUP(B44,[1]Taula!$B$5:$F$10,5,FALSE)+G44+H44+I44)*2</f>
        <v>5669.16</v>
      </c>
      <c r="L44" s="32">
        <f t="shared" si="32"/>
        <v>43429.2</v>
      </c>
      <c r="M44" s="22">
        <f>VLOOKUP(B44,[1]Taula!$B$5:$F$16,5,FALSE)</f>
        <v>840.88</v>
      </c>
      <c r="N44" s="91">
        <f t="shared" si="4"/>
        <v>28.59</v>
      </c>
      <c r="O44" s="91">
        <f t="shared" si="5"/>
        <v>32.880000000000003</v>
      </c>
      <c r="P44" s="91">
        <f t="shared" si="6"/>
        <v>35.74</v>
      </c>
    </row>
    <row r="45" spans="1:16" customFormat="1" ht="13.5" thickBot="1" x14ac:dyDescent="0.25">
      <c r="A45" s="87" t="s">
        <v>44</v>
      </c>
      <c r="B45" s="51" t="s">
        <v>43</v>
      </c>
      <c r="C45" s="7">
        <v>20</v>
      </c>
      <c r="D45" s="51">
        <v>40</v>
      </c>
      <c r="E45" s="70" t="str">
        <f>CONCATENATE(B45,"-",C45,"-",D45)</f>
        <v>B-20-40</v>
      </c>
      <c r="F45" s="27">
        <f>VLOOKUP(B45,[1]Taula!$B$5:$D$10,3,FALSE)</f>
        <v>1007.85</v>
      </c>
      <c r="G45" s="53">
        <f>VLOOKUP(C45,[1]Taula!$A$202:$C$224,3,FALSE)</f>
        <v>528.66</v>
      </c>
      <c r="H45" s="27">
        <f>VLOOKUP(D45,[1]Taula!$A$255:$B$316,2,FALSE)</f>
        <v>927.67</v>
      </c>
      <c r="I45" s="55">
        <f>VLOOKUP(E45,[1]Taula!$D$27:$E$126,2,FALSE)</f>
        <v>200.64</v>
      </c>
      <c r="J45" s="27">
        <f>+F45+G45+H45+I45</f>
        <v>2664.8199999999997</v>
      </c>
      <c r="K45" s="53">
        <f>(VLOOKUP(B45,[1]Taula!$B$5:$F$10,5,FALSE)+G45+H45+I45)*2</f>
        <v>5056.12</v>
      </c>
      <c r="L45" s="30">
        <f t="shared" ref="L45" si="33">+J45*12+K45</f>
        <v>37033.96</v>
      </c>
      <c r="M45" s="112">
        <f>VLOOKUP(B45,[1]Taula!$B$5:$F$16,5,FALSE)</f>
        <v>871.09</v>
      </c>
      <c r="N45" s="91">
        <f t="shared" si="4"/>
        <v>24.38</v>
      </c>
      <c r="O45" s="91">
        <f t="shared" si="5"/>
        <v>28.04</v>
      </c>
      <c r="P45" s="91">
        <f t="shared" si="6"/>
        <v>30.48</v>
      </c>
    </row>
    <row r="46" spans="1:16" customFormat="1" x14ac:dyDescent="0.2">
      <c r="A46" s="167" t="s">
        <v>26</v>
      </c>
      <c r="B46" s="56" t="s">
        <v>6</v>
      </c>
      <c r="C46" s="35">
        <v>22</v>
      </c>
      <c r="D46" s="56">
        <v>67</v>
      </c>
      <c r="E46" s="69" t="str">
        <f>CONCATENATE(B46,"-",C46,"-",D46)</f>
        <v>C1-22-67</v>
      </c>
      <c r="F46" s="28">
        <f>VLOOKUP(B46,[1]Taula!$B$5:$D$10,3,FALSE)</f>
        <v>865.68</v>
      </c>
      <c r="G46" s="52">
        <f>VLOOKUP(C46,[1]Taula!$A$202:$C$224,3,FALSE)</f>
        <v>612.99</v>
      </c>
      <c r="H46" s="28">
        <f>VLOOKUP(D46,[1]Taula!$A$255:$B$316,2,FALSE)</f>
        <v>1553.84</v>
      </c>
      <c r="I46" s="52">
        <f>VLOOKUP(E46,[1]Taula!$D$27:$E$126,2,FALSE)</f>
        <v>230.76</v>
      </c>
      <c r="J46" s="28">
        <f>+F46+G46+H46+I46</f>
        <v>3263.2700000000004</v>
      </c>
      <c r="K46" s="52">
        <f>(VLOOKUP(B46,[1]Taula!$B$5:$F$10,5,FALSE)+G46+H46+I46)*2</f>
        <v>6291.6</v>
      </c>
      <c r="L46" s="29">
        <f>+J46*12+K46</f>
        <v>45450.840000000004</v>
      </c>
      <c r="M46" s="22">
        <f>VLOOKUP(B46,[1]Taula!$B$5:$F$16,5,FALSE)</f>
        <v>748.21</v>
      </c>
      <c r="N46" s="91">
        <f t="shared" si="4"/>
        <v>29.92</v>
      </c>
      <c r="O46" s="91">
        <f t="shared" si="5"/>
        <v>34.409999999999997</v>
      </c>
      <c r="P46" s="91">
        <f t="shared" si="6"/>
        <v>37.4</v>
      </c>
    </row>
    <row r="47" spans="1:16" customFormat="1" ht="13.5" thickBot="1" x14ac:dyDescent="0.25">
      <c r="A47" s="168"/>
      <c r="B47" s="57" t="s">
        <v>6</v>
      </c>
      <c r="C47" s="36">
        <v>22</v>
      </c>
      <c r="D47" s="57">
        <v>55</v>
      </c>
      <c r="E47" s="71" t="str">
        <f>CONCATENATE(B47,"-",C47,"-",D47)</f>
        <v>C1-22-55</v>
      </c>
      <c r="F47" s="31">
        <f>VLOOKUP(B47,[1]Taula!$B$5:$D$10,3,FALSE)</f>
        <v>865.68</v>
      </c>
      <c r="G47" s="54">
        <f>VLOOKUP(C47,[1]Taula!$A$202:$C$224,3,FALSE)</f>
        <v>612.99</v>
      </c>
      <c r="H47" s="31">
        <f>VLOOKUP(D47,[1]Taula!$A$255:$B$316,2,FALSE)</f>
        <v>1275.54</v>
      </c>
      <c r="I47" s="54">
        <f>VLOOKUP(E47,[1]Taula!$D$27:$E$126,2,FALSE)</f>
        <v>205.67</v>
      </c>
      <c r="J47" s="31">
        <f>+F47+G47+H47+I47</f>
        <v>2959.88</v>
      </c>
      <c r="K47" s="54">
        <f>(VLOOKUP(B47,[1]Taula!$B$5:$F$10,5,FALSE)+G47+H47+I47)*2</f>
        <v>5684.82</v>
      </c>
      <c r="L47" s="32">
        <f>+J47*12+K47</f>
        <v>41203.379999999997</v>
      </c>
      <c r="M47" s="22">
        <f>VLOOKUP(B47,[1]Taula!$B$5:$F$16,5,FALSE)</f>
        <v>748.21</v>
      </c>
      <c r="N47" s="91">
        <f t="shared" si="4"/>
        <v>27.13</v>
      </c>
      <c r="O47" s="91">
        <f t="shared" si="5"/>
        <v>31.2</v>
      </c>
      <c r="P47" s="91">
        <f t="shared" si="6"/>
        <v>33.909999999999997</v>
      </c>
    </row>
    <row r="48" spans="1:16" customFormat="1" x14ac:dyDescent="0.2">
      <c r="A48" s="169" t="s">
        <v>13</v>
      </c>
      <c r="B48" s="56" t="s">
        <v>6</v>
      </c>
      <c r="C48" s="35">
        <v>22</v>
      </c>
      <c r="D48" s="56">
        <v>55</v>
      </c>
      <c r="E48" s="69" t="str">
        <f t="shared" si="7"/>
        <v>C1-22-55</v>
      </c>
      <c r="F48" s="28">
        <f>VLOOKUP(B48,[1]Taula!$B$5:$D$10,3,FALSE)</f>
        <v>865.68</v>
      </c>
      <c r="G48" s="52">
        <f>VLOOKUP(C48,[1]Taula!$A$202:$C$224,3,FALSE)</f>
        <v>612.99</v>
      </c>
      <c r="H48" s="28">
        <f>VLOOKUP(D48,[1]Taula!$A$255:$B$316,2,FALSE)</f>
        <v>1275.54</v>
      </c>
      <c r="I48" s="52">
        <f>VLOOKUP(E48,[1]Taula!$D$27:$E$126,2,FALSE)</f>
        <v>205.67</v>
      </c>
      <c r="J48" s="28">
        <f t="shared" si="31"/>
        <v>2959.88</v>
      </c>
      <c r="K48" s="52">
        <f>(VLOOKUP(B48,[1]Taula!$B$5:$F$10,5,FALSE)+G48+H48+I48)*2</f>
        <v>5684.82</v>
      </c>
      <c r="L48" s="29">
        <f t="shared" si="32"/>
        <v>41203.379999999997</v>
      </c>
      <c r="M48" s="22">
        <f>VLOOKUP(B48,[1]Taula!$B$5:$F$16,5,FALSE)</f>
        <v>748.21</v>
      </c>
      <c r="N48" s="91">
        <f t="shared" si="4"/>
        <v>27.13</v>
      </c>
      <c r="O48" s="91">
        <f t="shared" si="5"/>
        <v>31.2</v>
      </c>
      <c r="P48" s="91">
        <f t="shared" si="6"/>
        <v>33.909999999999997</v>
      </c>
    </row>
    <row r="49" spans="1:16" customFormat="1" x14ac:dyDescent="0.2">
      <c r="A49" s="170"/>
      <c r="B49" s="51" t="s">
        <v>6</v>
      </c>
      <c r="C49" s="7">
        <v>20</v>
      </c>
      <c r="D49" s="51">
        <v>47</v>
      </c>
      <c r="E49" s="70" t="str">
        <f t="shared" si="7"/>
        <v>C1-20-47</v>
      </c>
      <c r="F49" s="27">
        <f>VLOOKUP(B49,[1]Taula!$B$5:$D$10,3,FALSE)</f>
        <v>865.68</v>
      </c>
      <c r="G49" s="53">
        <f>VLOOKUP(C49,[1]Taula!$A$202:$C$224,3,FALSE)</f>
        <v>528.66</v>
      </c>
      <c r="H49" s="27">
        <f>VLOOKUP(D49,[1]Taula!$A$255:$B$316,2,FALSE)</f>
        <v>1090.01</v>
      </c>
      <c r="I49" s="53">
        <f>VLOOKUP(E49,[1]Taula!$D$27:$E$126,2,FALSE)</f>
        <v>186.93</v>
      </c>
      <c r="J49" s="27">
        <f t="shared" si="31"/>
        <v>2671.2799999999997</v>
      </c>
      <c r="K49" s="53">
        <f>(VLOOKUP(B49,[1]Taula!$B$5:$F$10,5,FALSE)+G49+H49+I49)*2</f>
        <v>5107.62</v>
      </c>
      <c r="L49" s="30">
        <f t="shared" si="32"/>
        <v>37162.979999999996</v>
      </c>
      <c r="M49" s="22">
        <f>VLOOKUP(B49,[1]Taula!$B$5:$F$16,5,FALSE)</f>
        <v>748.21</v>
      </c>
      <c r="N49" s="91">
        <f t="shared" si="4"/>
        <v>24.47</v>
      </c>
      <c r="O49" s="91">
        <f t="shared" si="5"/>
        <v>28.14</v>
      </c>
      <c r="P49" s="91">
        <f t="shared" si="6"/>
        <v>30.59</v>
      </c>
    </row>
    <row r="50" spans="1:16" customFormat="1" ht="13.5" thickBot="1" x14ac:dyDescent="0.25">
      <c r="A50" s="171"/>
      <c r="B50" s="57" t="s">
        <v>6</v>
      </c>
      <c r="C50" s="36">
        <v>20</v>
      </c>
      <c r="D50" s="57">
        <v>40</v>
      </c>
      <c r="E50" s="71" t="str">
        <f t="shared" si="7"/>
        <v>C1-20-40</v>
      </c>
      <c r="F50" s="31">
        <f>VLOOKUP(B50,[1]Taula!$B$5:$D$10,3,FALSE)</f>
        <v>865.68</v>
      </c>
      <c r="G50" s="54">
        <f>VLOOKUP(C50,[1]Taula!$A$202:$C$224,3,FALSE)</f>
        <v>528.66</v>
      </c>
      <c r="H50" s="31">
        <f>VLOOKUP(D50,[1]Taula!$A$255:$B$316,2,FALSE)</f>
        <v>927.67</v>
      </c>
      <c r="I50" s="54">
        <f>VLOOKUP(E50,[1]Taula!$D$27:$E$126,2,FALSE)</f>
        <v>172.27</v>
      </c>
      <c r="J50" s="31">
        <f t="shared" si="31"/>
        <v>2494.2799999999997</v>
      </c>
      <c r="K50" s="54">
        <f>(VLOOKUP(B50,[1]Taula!$B$5:$F$10,5,FALSE)+G50+H50+I50)*2</f>
        <v>4753.62</v>
      </c>
      <c r="L50" s="32">
        <f t="shared" si="32"/>
        <v>34684.979999999996</v>
      </c>
      <c r="M50" s="22">
        <f>VLOOKUP(B50,[1]Taula!$B$5:$F$16,5,FALSE)</f>
        <v>748.21</v>
      </c>
      <c r="N50" s="91">
        <f t="shared" si="4"/>
        <v>22.83</v>
      </c>
      <c r="O50" s="91">
        <f t="shared" si="5"/>
        <v>26.25</v>
      </c>
      <c r="P50" s="91">
        <f t="shared" si="6"/>
        <v>28.54</v>
      </c>
    </row>
    <row r="51" spans="1:16" customFormat="1" x14ac:dyDescent="0.2">
      <c r="A51" s="169" t="s">
        <v>14</v>
      </c>
      <c r="B51" s="56" t="s">
        <v>6</v>
      </c>
      <c r="C51" s="35">
        <v>22</v>
      </c>
      <c r="D51" s="56">
        <v>55</v>
      </c>
      <c r="E51" s="69" t="str">
        <f t="shared" si="7"/>
        <v>C1-22-55</v>
      </c>
      <c r="F51" s="28">
        <f>VLOOKUP(B51,[1]Taula!$B$5:$D$10,3,FALSE)</f>
        <v>865.68</v>
      </c>
      <c r="G51" s="52">
        <f>VLOOKUP(C51,[1]Taula!$A$202:$C$224,3,FALSE)</f>
        <v>612.99</v>
      </c>
      <c r="H51" s="28">
        <f>VLOOKUP(D51,[1]Taula!$A$255:$B$316,2,FALSE)</f>
        <v>1275.54</v>
      </c>
      <c r="I51" s="52">
        <f>VLOOKUP(E51,[1]Taula!$D$27:$E$126,2,FALSE)</f>
        <v>205.67</v>
      </c>
      <c r="J51" s="28">
        <f t="shared" si="31"/>
        <v>2959.88</v>
      </c>
      <c r="K51" s="52">
        <f>(VLOOKUP(B51,[1]Taula!$B$5:$F$10,5,FALSE)+G51+H51+I51)*2</f>
        <v>5684.82</v>
      </c>
      <c r="L51" s="29">
        <f t="shared" si="32"/>
        <v>41203.379999999997</v>
      </c>
      <c r="M51" s="22">
        <f>VLOOKUP(B51,[1]Taula!$B$5:$F$16,5,FALSE)</f>
        <v>748.21</v>
      </c>
      <c r="N51" s="91">
        <f t="shared" si="4"/>
        <v>27.13</v>
      </c>
      <c r="O51" s="91">
        <f t="shared" si="5"/>
        <v>31.2</v>
      </c>
      <c r="P51" s="91">
        <f t="shared" si="6"/>
        <v>33.909999999999997</v>
      </c>
    </row>
    <row r="52" spans="1:16" customFormat="1" x14ac:dyDescent="0.2">
      <c r="A52" s="170"/>
      <c r="B52" s="51" t="s">
        <v>6</v>
      </c>
      <c r="C52" s="7">
        <v>20</v>
      </c>
      <c r="D52" s="51">
        <v>47</v>
      </c>
      <c r="E52" s="70" t="str">
        <f t="shared" si="7"/>
        <v>C1-20-47</v>
      </c>
      <c r="F52" s="27">
        <f>VLOOKUP(B52,[1]Taula!$B$5:$D$10,3,FALSE)</f>
        <v>865.68</v>
      </c>
      <c r="G52" s="53">
        <f>VLOOKUP(C52,[1]Taula!$A$202:$C$224,3,FALSE)</f>
        <v>528.66</v>
      </c>
      <c r="H52" s="27">
        <f>VLOOKUP(D52,[1]Taula!$A$255:$B$316,2,FALSE)</f>
        <v>1090.01</v>
      </c>
      <c r="I52" s="53">
        <f>VLOOKUP(E52,[1]Taula!$D$27:$E$126,2,FALSE)</f>
        <v>186.93</v>
      </c>
      <c r="J52" s="27">
        <f t="shared" si="31"/>
        <v>2671.2799999999997</v>
      </c>
      <c r="K52" s="53">
        <f>(VLOOKUP(B52,[1]Taula!$B$5:$F$10,5,FALSE)+G52+H52+I52)*2</f>
        <v>5107.62</v>
      </c>
      <c r="L52" s="30">
        <f t="shared" si="32"/>
        <v>37162.979999999996</v>
      </c>
      <c r="M52" s="22">
        <f>VLOOKUP(B52,[1]Taula!$B$5:$F$16,5,FALSE)</f>
        <v>748.21</v>
      </c>
      <c r="N52" s="91">
        <f t="shared" si="4"/>
        <v>24.47</v>
      </c>
      <c r="O52" s="91">
        <f t="shared" si="5"/>
        <v>28.14</v>
      </c>
      <c r="P52" s="91">
        <f t="shared" si="6"/>
        <v>30.59</v>
      </c>
    </row>
    <row r="53" spans="1:16" customFormat="1" ht="13.5" thickBot="1" x14ac:dyDescent="0.25">
      <c r="A53" s="171"/>
      <c r="B53" s="57" t="s">
        <v>6</v>
      </c>
      <c r="C53" s="36">
        <v>20</v>
      </c>
      <c r="D53" s="57">
        <v>40</v>
      </c>
      <c r="E53" s="71" t="str">
        <f t="shared" si="7"/>
        <v>C1-20-40</v>
      </c>
      <c r="F53" s="31">
        <f>VLOOKUP(B53,[1]Taula!$B$5:$D$10,3,FALSE)</f>
        <v>865.68</v>
      </c>
      <c r="G53" s="54">
        <f>VLOOKUP(C53,[1]Taula!$A$202:$C$224,3,FALSE)</f>
        <v>528.66</v>
      </c>
      <c r="H53" s="31">
        <f>VLOOKUP(D53,[1]Taula!$A$255:$B$316,2,FALSE)</f>
        <v>927.67</v>
      </c>
      <c r="I53" s="54">
        <f>VLOOKUP(E53,[1]Taula!$D$27:$E$126,2,FALSE)</f>
        <v>172.27</v>
      </c>
      <c r="J53" s="31">
        <f t="shared" si="31"/>
        <v>2494.2799999999997</v>
      </c>
      <c r="K53" s="54">
        <f>(VLOOKUP(B53,[1]Taula!$B$5:$F$10,5,FALSE)+G53+H53+I53)*2</f>
        <v>4753.62</v>
      </c>
      <c r="L53" s="32">
        <f t="shared" si="32"/>
        <v>34684.979999999996</v>
      </c>
      <c r="M53" s="22">
        <f>VLOOKUP(B53,[1]Taula!$B$5:$F$16,5,FALSE)</f>
        <v>748.21</v>
      </c>
      <c r="N53" s="91">
        <f t="shared" si="4"/>
        <v>22.83</v>
      </c>
      <c r="O53" s="91">
        <f t="shared" si="5"/>
        <v>26.25</v>
      </c>
      <c r="P53" s="91">
        <f t="shared" si="6"/>
        <v>28.54</v>
      </c>
    </row>
    <row r="54" spans="1:16" customFormat="1" x14ac:dyDescent="0.2">
      <c r="A54" s="167" t="s">
        <v>15</v>
      </c>
      <c r="B54" s="56" t="s">
        <v>6</v>
      </c>
      <c r="C54" s="35">
        <v>18</v>
      </c>
      <c r="D54" s="56">
        <v>33</v>
      </c>
      <c r="E54" s="69" t="str">
        <f t="shared" si="7"/>
        <v>C1-18-33</v>
      </c>
      <c r="F54" s="28">
        <f>VLOOKUP(B54,[1]Taula!$B$5:$D$10,3,FALSE)</f>
        <v>865.68</v>
      </c>
      <c r="G54" s="52">
        <f>VLOOKUP(C54,[1]Taula!$A$202:$C$224,3,FALSE)</f>
        <v>474.69</v>
      </c>
      <c r="H54" s="28">
        <f>VLOOKUP(D54,[1]Taula!$A$255:$B$316,2,FALSE)</f>
        <v>765.33</v>
      </c>
      <c r="I54" s="52">
        <f>VLOOKUP(E54,[1]Taula!$D$27:$E$126,2,FALSE)</f>
        <v>156.32</v>
      </c>
      <c r="J54" s="28">
        <f t="shared" si="31"/>
        <v>2262.02</v>
      </c>
      <c r="K54" s="52">
        <f>(VLOOKUP(B54,[1]Taula!$B$5:$F$10,5,FALSE)+G54+H54+I54)*2</f>
        <v>4289.1000000000004</v>
      </c>
      <c r="L54" s="29">
        <f t="shared" si="32"/>
        <v>31433.339999999997</v>
      </c>
      <c r="M54" s="22">
        <f>VLOOKUP(B54,[1]Taula!$B$5:$F$16,5,FALSE)</f>
        <v>748.21</v>
      </c>
      <c r="N54" s="91">
        <f t="shared" si="4"/>
        <v>20.69</v>
      </c>
      <c r="O54" s="91">
        <f t="shared" si="5"/>
        <v>23.79</v>
      </c>
      <c r="P54" s="91">
        <f t="shared" si="6"/>
        <v>25.86</v>
      </c>
    </row>
    <row r="55" spans="1:16" customFormat="1" ht="13.5" thickBot="1" x14ac:dyDescent="0.25">
      <c r="A55" s="168" t="s">
        <v>15</v>
      </c>
      <c r="B55" s="57" t="s">
        <v>6</v>
      </c>
      <c r="C55" s="36">
        <v>17</v>
      </c>
      <c r="D55" s="57">
        <v>31</v>
      </c>
      <c r="E55" s="71" t="str">
        <f t="shared" ref="E55" si="34">CONCATENATE(B55,"-",C55,"-",D55)</f>
        <v>C1-17-31</v>
      </c>
      <c r="F55" s="31">
        <f>VLOOKUP(B55,[1]Taula!$B$5:$D$10,3,FALSE)</f>
        <v>865.68</v>
      </c>
      <c r="G55" s="54">
        <f>VLOOKUP(C55,[1]Taula!$A$202:$C$224,3,FALSE)</f>
        <v>447.68</v>
      </c>
      <c r="H55" s="31">
        <f>VLOOKUP(D55,[1]Taula!$A$255:$B$316,2,FALSE)</f>
        <v>718.94</v>
      </c>
      <c r="I55" s="54">
        <f>VLOOKUP(E55,[1]Taula!$D$27:$E$126,2,FALSE)</f>
        <v>151.51</v>
      </c>
      <c r="J55" s="31">
        <f t="shared" ref="J55" si="35">+F55+G55+H55+I55</f>
        <v>2183.81</v>
      </c>
      <c r="K55" s="54">
        <f>(VLOOKUP(B55,[1]Taula!$B$5:$F$10,5,FALSE)+G55+H55+I55)*2</f>
        <v>4132.68</v>
      </c>
      <c r="L55" s="32">
        <f t="shared" ref="L55" si="36">+J55*12+K55</f>
        <v>30338.400000000001</v>
      </c>
      <c r="M55" s="112">
        <f>VLOOKUP(B55,[1]Taula!$B$5:$F$16,5,FALSE)</f>
        <v>748.21</v>
      </c>
      <c r="N55" s="91">
        <f t="shared" ref="N55" si="37">ROUND(L55/$N$9,2)</f>
        <v>19.97</v>
      </c>
      <c r="O55" s="91">
        <f t="shared" ref="O55" si="38">ROUND(N55*$O$9+N55,2)</f>
        <v>22.97</v>
      </c>
      <c r="P55" s="91">
        <f t="shared" ref="P55" si="39">ROUND(N55*$P$9+N55,2)</f>
        <v>24.96</v>
      </c>
    </row>
    <row r="56" spans="1:16" customFormat="1" ht="13.5" thickBot="1" x14ac:dyDescent="0.25">
      <c r="A56" s="104" t="s">
        <v>16</v>
      </c>
      <c r="B56" s="56" t="s">
        <v>6</v>
      </c>
      <c r="C56" s="35">
        <v>18</v>
      </c>
      <c r="D56" s="56">
        <v>33</v>
      </c>
      <c r="E56" s="69" t="str">
        <f t="shared" ref="E56:E82" si="40">CONCATENATE(B56,"-",C56,"-",D56)</f>
        <v>C1-18-33</v>
      </c>
      <c r="F56" s="28">
        <f>VLOOKUP(B56,[1]Taula!$B$5:$D$10,3,FALSE)</f>
        <v>865.68</v>
      </c>
      <c r="G56" s="52">
        <f>VLOOKUP(C56,[1]Taula!$A$202:$C$224,3,FALSE)</f>
        <v>474.69</v>
      </c>
      <c r="H56" s="28">
        <f>VLOOKUP(D56,[1]Taula!$A$255:$B$316,2,FALSE)</f>
        <v>765.33</v>
      </c>
      <c r="I56" s="52">
        <f>VLOOKUP(E56,[1]Taula!$D$27:$E$126,2,FALSE)</f>
        <v>156.32</v>
      </c>
      <c r="J56" s="28">
        <f t="shared" si="31"/>
        <v>2262.02</v>
      </c>
      <c r="K56" s="52">
        <f>(VLOOKUP(B56,[1]Taula!$B$5:$F$10,5,FALSE)+G56+H56+I56)*2</f>
        <v>4289.1000000000004</v>
      </c>
      <c r="L56" s="29">
        <f t="shared" si="32"/>
        <v>31433.339999999997</v>
      </c>
      <c r="M56" s="22">
        <f>VLOOKUP(B56,[1]Taula!$B$5:$F$16,5,FALSE)</f>
        <v>748.21</v>
      </c>
      <c r="N56" s="91">
        <f t="shared" si="4"/>
        <v>20.69</v>
      </c>
      <c r="O56" s="91">
        <f t="shared" si="5"/>
        <v>23.79</v>
      </c>
      <c r="P56" s="91">
        <f t="shared" si="6"/>
        <v>25.86</v>
      </c>
    </row>
    <row r="57" spans="1:16" customFormat="1" x14ac:dyDescent="0.2">
      <c r="A57" s="167" t="s">
        <v>17</v>
      </c>
      <c r="B57" s="56" t="s">
        <v>7</v>
      </c>
      <c r="C57" s="35">
        <v>18</v>
      </c>
      <c r="D57" s="56">
        <v>33</v>
      </c>
      <c r="E57" s="69" t="str">
        <f t="shared" si="40"/>
        <v>C2-18-33</v>
      </c>
      <c r="F57" s="28">
        <f>VLOOKUP(B57,[1]Taula!$B$5:$D$10,3,FALSE)</f>
        <v>720.49</v>
      </c>
      <c r="G57" s="52">
        <f>VLOOKUP(C57,[1]Taula!$A$202:$C$224,3,FALSE)</f>
        <v>474.69</v>
      </c>
      <c r="H57" s="28">
        <f>VLOOKUP(D57,[1]Taula!$A$255:$B$316,2,FALSE)</f>
        <v>765.33</v>
      </c>
      <c r="I57" s="52">
        <f>VLOOKUP(E57,[1]Taula!$D$27:$E$126,2,FALSE)</f>
        <v>142.5</v>
      </c>
      <c r="J57" s="28">
        <f t="shared" si="31"/>
        <v>2103.0100000000002</v>
      </c>
      <c r="K57" s="52">
        <f>(VLOOKUP(B57,[1]Taula!$B$5:$F$10,5,FALSE)+G57+H57+I57)*2</f>
        <v>4192.88</v>
      </c>
      <c r="L57" s="29">
        <f t="shared" si="32"/>
        <v>29429.000000000004</v>
      </c>
      <c r="M57" s="22">
        <f>VLOOKUP(B57,[1]Taula!$B$5:$F$16,5,FALSE)</f>
        <v>713.92</v>
      </c>
      <c r="N57" s="91">
        <f t="shared" si="4"/>
        <v>19.37</v>
      </c>
      <c r="O57" s="91">
        <f t="shared" si="5"/>
        <v>22.28</v>
      </c>
      <c r="P57" s="91">
        <f t="shared" si="6"/>
        <v>24.21</v>
      </c>
    </row>
    <row r="58" spans="1:16" customFormat="1" x14ac:dyDescent="0.2">
      <c r="A58" s="170"/>
      <c r="B58" s="51" t="s">
        <v>7</v>
      </c>
      <c r="C58" s="7">
        <v>17</v>
      </c>
      <c r="D58" s="51">
        <v>31</v>
      </c>
      <c r="E58" s="70" t="str">
        <f t="shared" si="40"/>
        <v>C2-17-31</v>
      </c>
      <c r="F58" s="27">
        <f>VLOOKUP(B58,[1]Taula!$B$5:$D$10,3,FALSE)</f>
        <v>720.49</v>
      </c>
      <c r="G58" s="53">
        <f>VLOOKUP(C58,[1]Taula!$A$202:$C$224,3,FALSE)</f>
        <v>447.68</v>
      </c>
      <c r="H58" s="27">
        <f>VLOOKUP(D58,[1]Taula!$A$255:$B$316,2,FALSE)</f>
        <v>718.94</v>
      </c>
      <c r="I58" s="53">
        <f>VLOOKUP(E58,[1]Taula!$D$27:$E$126,2,FALSE)</f>
        <v>137.66999999999999</v>
      </c>
      <c r="J58" s="27">
        <f t="shared" si="31"/>
        <v>2024.7800000000002</v>
      </c>
      <c r="K58" s="53">
        <f>(VLOOKUP(B58,[1]Taula!$B$5:$F$10,5,FALSE)+G58+H58+I58)*2</f>
        <v>4036.42</v>
      </c>
      <c r="L58" s="30">
        <f t="shared" si="32"/>
        <v>28333.78</v>
      </c>
      <c r="M58" s="22">
        <f>VLOOKUP(B58,[1]Taula!$B$5:$F$16,5,FALSE)</f>
        <v>713.92</v>
      </c>
      <c r="N58" s="91">
        <f t="shared" si="4"/>
        <v>18.649999999999999</v>
      </c>
      <c r="O58" s="91">
        <f t="shared" si="5"/>
        <v>21.45</v>
      </c>
      <c r="P58" s="91">
        <f t="shared" si="6"/>
        <v>23.31</v>
      </c>
    </row>
    <row r="59" spans="1:16" customFormat="1" ht="13.5" thickBot="1" x14ac:dyDescent="0.25">
      <c r="A59" s="171"/>
      <c r="B59" s="57" t="s">
        <v>7</v>
      </c>
      <c r="C59" s="36">
        <v>16</v>
      </c>
      <c r="D59" s="57">
        <v>29</v>
      </c>
      <c r="E59" s="76" t="str">
        <f t="shared" si="40"/>
        <v>C2-16-29</v>
      </c>
      <c r="F59" s="31">
        <f>VLOOKUP(B59,[1]Taula!$B$5:$D$10,3,FALSE)</f>
        <v>720.49</v>
      </c>
      <c r="G59" s="54">
        <f>VLOOKUP(C59,[1]Taula!$A$202:$C$224,3,FALSE)</f>
        <v>420.74</v>
      </c>
      <c r="H59" s="31">
        <f>VLOOKUP(D59,[1]Taula!$A$255:$B$316,2,FALSE)</f>
        <v>672.56</v>
      </c>
      <c r="I59" s="54">
        <f>VLOOKUP(E59,[1]Taula!$D$27:$E$126,2,FALSE)</f>
        <v>132.80000000000001</v>
      </c>
      <c r="J59" s="31">
        <f t="shared" si="31"/>
        <v>1946.59</v>
      </c>
      <c r="K59" s="54">
        <f>(VLOOKUP(B59,[1]Taula!$B$5:$F$10,5,FALSE)+G59+H59+I59)*2</f>
        <v>3880.0399999999995</v>
      </c>
      <c r="L59" s="32">
        <f t="shared" si="32"/>
        <v>27239.119999999999</v>
      </c>
      <c r="M59" s="22">
        <f>VLOOKUP(B59,[1]Taula!$B$5:$F$16,5,FALSE)</f>
        <v>713.92</v>
      </c>
      <c r="N59" s="91">
        <f t="shared" si="4"/>
        <v>17.93</v>
      </c>
      <c r="O59" s="91">
        <f t="shared" si="5"/>
        <v>20.62</v>
      </c>
      <c r="P59" s="91">
        <f t="shared" si="6"/>
        <v>22.41</v>
      </c>
    </row>
    <row r="60" spans="1:16" customFormat="1" x14ac:dyDescent="0.2">
      <c r="A60" s="169" t="s">
        <v>18</v>
      </c>
      <c r="B60" s="56" t="s">
        <v>7</v>
      </c>
      <c r="C60" s="35">
        <v>18</v>
      </c>
      <c r="D60" s="56">
        <v>33</v>
      </c>
      <c r="E60" s="74" t="str">
        <f t="shared" si="40"/>
        <v>C2-18-33</v>
      </c>
      <c r="F60" s="28">
        <f>VLOOKUP(B60,[1]Taula!$B$5:$D$10,3,FALSE)</f>
        <v>720.49</v>
      </c>
      <c r="G60" s="52">
        <f>VLOOKUP(C60,[1]Taula!$A$202:$C$224,3,FALSE)</f>
        <v>474.69</v>
      </c>
      <c r="H60" s="28">
        <f>VLOOKUP(D60,[1]Taula!$A$255:$B$316,2,FALSE)</f>
        <v>765.33</v>
      </c>
      <c r="I60" s="52">
        <f>VLOOKUP(E60,[1]Taula!$D$27:$E$126,2,FALSE)</f>
        <v>142.5</v>
      </c>
      <c r="J60" s="28">
        <f t="shared" si="31"/>
        <v>2103.0100000000002</v>
      </c>
      <c r="K60" s="52">
        <f>(VLOOKUP(B60,[1]Taula!$B$5:$F$10,5,FALSE)+G60+H60+I60)*2</f>
        <v>4192.88</v>
      </c>
      <c r="L60" s="29">
        <f t="shared" si="32"/>
        <v>29429.000000000004</v>
      </c>
      <c r="M60" s="22">
        <f>VLOOKUP(B60,[1]Taula!$B$5:$F$16,5,FALSE)</f>
        <v>713.92</v>
      </c>
      <c r="N60" s="91">
        <f t="shared" si="4"/>
        <v>19.37</v>
      </c>
      <c r="O60" s="91">
        <f t="shared" si="5"/>
        <v>22.28</v>
      </c>
      <c r="P60" s="91">
        <f t="shared" si="6"/>
        <v>24.21</v>
      </c>
    </row>
    <row r="61" spans="1:16" customFormat="1" x14ac:dyDescent="0.2">
      <c r="A61" s="170"/>
      <c r="B61" s="51" t="s">
        <v>7</v>
      </c>
      <c r="C61" s="7">
        <v>17</v>
      </c>
      <c r="D61" s="51">
        <v>31</v>
      </c>
      <c r="E61" s="75" t="str">
        <f t="shared" si="40"/>
        <v>C2-17-31</v>
      </c>
      <c r="F61" s="27">
        <f>VLOOKUP(B61,[1]Taula!$B$5:$D$10,3,FALSE)</f>
        <v>720.49</v>
      </c>
      <c r="G61" s="53">
        <f>VLOOKUP(C61,[1]Taula!$A$202:$C$224,3,FALSE)</f>
        <v>447.68</v>
      </c>
      <c r="H61" s="27">
        <f>VLOOKUP(D61,[1]Taula!$A$255:$B$316,2,FALSE)</f>
        <v>718.94</v>
      </c>
      <c r="I61" s="53">
        <f>VLOOKUP(E61,[1]Taula!$D$27:$E$126,2,FALSE)</f>
        <v>137.66999999999999</v>
      </c>
      <c r="J61" s="27">
        <f t="shared" si="31"/>
        <v>2024.7800000000002</v>
      </c>
      <c r="K61" s="53">
        <f>(VLOOKUP(B61,[1]Taula!$B$5:$F$10,5,FALSE)+G61+H61+I61)*2</f>
        <v>4036.42</v>
      </c>
      <c r="L61" s="30">
        <f t="shared" si="32"/>
        <v>28333.78</v>
      </c>
      <c r="M61" s="22">
        <f>VLOOKUP(B61,[1]Taula!$B$5:$F$16,5,FALSE)</f>
        <v>713.92</v>
      </c>
      <c r="N61" s="91">
        <f t="shared" si="4"/>
        <v>18.649999999999999</v>
      </c>
      <c r="O61" s="91">
        <f t="shared" si="5"/>
        <v>21.45</v>
      </c>
      <c r="P61" s="91">
        <f t="shared" si="6"/>
        <v>23.31</v>
      </c>
    </row>
    <row r="62" spans="1:16" customFormat="1" ht="13.5" thickBot="1" x14ac:dyDescent="0.25">
      <c r="A62" s="171"/>
      <c r="B62" s="57" t="s">
        <v>7</v>
      </c>
      <c r="C62" s="36">
        <v>16</v>
      </c>
      <c r="D62" s="57">
        <v>29</v>
      </c>
      <c r="E62" s="76" t="str">
        <f t="shared" si="40"/>
        <v>C2-16-29</v>
      </c>
      <c r="F62" s="31">
        <f>VLOOKUP(B62,[1]Taula!$B$5:$D$10,3,FALSE)</f>
        <v>720.49</v>
      </c>
      <c r="G62" s="54">
        <f>VLOOKUP(C62,[1]Taula!$A$202:$C$224,3,FALSE)</f>
        <v>420.74</v>
      </c>
      <c r="H62" s="31">
        <f>VLOOKUP(D62,[1]Taula!$A$255:$B$316,2,FALSE)</f>
        <v>672.56</v>
      </c>
      <c r="I62" s="54">
        <f>VLOOKUP(E62,[1]Taula!$D$27:$E$126,2,FALSE)</f>
        <v>132.80000000000001</v>
      </c>
      <c r="J62" s="31">
        <f t="shared" si="31"/>
        <v>1946.59</v>
      </c>
      <c r="K62" s="54">
        <f>(VLOOKUP(B62,[1]Taula!$B$5:$F$10,5,FALSE)+G62+H62+I62)*2</f>
        <v>3880.0399999999995</v>
      </c>
      <c r="L62" s="32">
        <f t="shared" si="32"/>
        <v>27239.119999999999</v>
      </c>
      <c r="M62" s="22">
        <f>VLOOKUP(B62,[1]Taula!$B$5:$F$16,5,FALSE)</f>
        <v>713.92</v>
      </c>
      <c r="N62" s="91">
        <f t="shared" si="4"/>
        <v>17.93</v>
      </c>
      <c r="O62" s="91">
        <f t="shared" si="5"/>
        <v>20.62</v>
      </c>
      <c r="P62" s="91">
        <f t="shared" si="6"/>
        <v>22.41</v>
      </c>
    </row>
    <row r="63" spans="1:16" customFormat="1" x14ac:dyDescent="0.2">
      <c r="A63" s="169" t="s">
        <v>19</v>
      </c>
      <c r="B63" s="56" t="s">
        <v>7</v>
      </c>
      <c r="C63" s="35">
        <v>18</v>
      </c>
      <c r="D63" s="56">
        <v>33</v>
      </c>
      <c r="E63" s="74" t="str">
        <f t="shared" si="40"/>
        <v>C2-18-33</v>
      </c>
      <c r="F63" s="28">
        <f>VLOOKUP(B63,[1]Taula!$B$5:$D$10,3,FALSE)</f>
        <v>720.49</v>
      </c>
      <c r="G63" s="52">
        <f>VLOOKUP(C63,[1]Taula!$A$202:$C$224,3,FALSE)</f>
        <v>474.69</v>
      </c>
      <c r="H63" s="28">
        <f>VLOOKUP(D63,[1]Taula!$A$255:$B$316,2,FALSE)</f>
        <v>765.33</v>
      </c>
      <c r="I63" s="52">
        <f>VLOOKUP(E63,[1]Taula!$D$27:$E$126,2,FALSE)</f>
        <v>142.5</v>
      </c>
      <c r="J63" s="28">
        <f t="shared" si="31"/>
        <v>2103.0100000000002</v>
      </c>
      <c r="K63" s="52">
        <f>(VLOOKUP(B63,[1]Taula!$B$5:$F$10,5,FALSE)+G63+H63+I63)*2</f>
        <v>4192.88</v>
      </c>
      <c r="L63" s="29">
        <f t="shared" si="32"/>
        <v>29429.000000000004</v>
      </c>
      <c r="M63" s="22">
        <f>VLOOKUP(B63,[1]Taula!$B$5:$F$16,5,FALSE)</f>
        <v>713.92</v>
      </c>
      <c r="N63" s="91">
        <f t="shared" si="4"/>
        <v>19.37</v>
      </c>
      <c r="O63" s="91">
        <f t="shared" si="5"/>
        <v>22.28</v>
      </c>
      <c r="P63" s="91">
        <f t="shared" si="6"/>
        <v>24.21</v>
      </c>
    </row>
    <row r="64" spans="1:16" customFormat="1" x14ac:dyDescent="0.2">
      <c r="A64" s="170"/>
      <c r="B64" s="51" t="s">
        <v>7</v>
      </c>
      <c r="C64" s="7">
        <v>17</v>
      </c>
      <c r="D64" s="51">
        <v>31</v>
      </c>
      <c r="E64" s="75" t="str">
        <f t="shared" si="40"/>
        <v>C2-17-31</v>
      </c>
      <c r="F64" s="27">
        <f>VLOOKUP(B64,[1]Taula!$B$5:$D$10,3,FALSE)</f>
        <v>720.49</v>
      </c>
      <c r="G64" s="53">
        <f>VLOOKUP(C64,[1]Taula!$A$202:$C$224,3,FALSE)</f>
        <v>447.68</v>
      </c>
      <c r="H64" s="27">
        <f>VLOOKUP(D64,[1]Taula!$A$255:$B$316,2,FALSE)</f>
        <v>718.94</v>
      </c>
      <c r="I64" s="53">
        <f>VLOOKUP(E64,[1]Taula!$D$27:$E$126,2,FALSE)</f>
        <v>137.66999999999999</v>
      </c>
      <c r="J64" s="27">
        <f t="shared" si="31"/>
        <v>2024.7800000000002</v>
      </c>
      <c r="K64" s="53">
        <f>(VLOOKUP(B64,[1]Taula!$B$5:$F$10,5,FALSE)+G64+H64+I64)*2</f>
        <v>4036.42</v>
      </c>
      <c r="L64" s="30">
        <f t="shared" si="32"/>
        <v>28333.78</v>
      </c>
      <c r="M64" s="22">
        <f>VLOOKUP(B64,[1]Taula!$B$5:$F$16,5,FALSE)</f>
        <v>713.92</v>
      </c>
      <c r="N64" s="91">
        <f t="shared" si="4"/>
        <v>18.649999999999999</v>
      </c>
      <c r="O64" s="91">
        <f t="shared" si="5"/>
        <v>21.45</v>
      </c>
      <c r="P64" s="91">
        <f t="shared" si="6"/>
        <v>23.31</v>
      </c>
    </row>
    <row r="65" spans="1:16" customFormat="1" ht="13.5" thickBot="1" x14ac:dyDescent="0.25">
      <c r="A65" s="171"/>
      <c r="B65" s="57" t="s">
        <v>7</v>
      </c>
      <c r="C65" s="36">
        <v>16</v>
      </c>
      <c r="D65" s="57">
        <v>29</v>
      </c>
      <c r="E65" s="76" t="str">
        <f t="shared" si="40"/>
        <v>C2-16-29</v>
      </c>
      <c r="F65" s="31">
        <f>VLOOKUP(B65,[1]Taula!$B$5:$D$10,3,FALSE)</f>
        <v>720.49</v>
      </c>
      <c r="G65" s="54">
        <f>VLOOKUP(C65,[1]Taula!$A$202:$C$224,3,FALSE)</f>
        <v>420.74</v>
      </c>
      <c r="H65" s="31">
        <f>VLOOKUP(D65,[1]Taula!$A$255:$B$316,2,FALSE)</f>
        <v>672.56</v>
      </c>
      <c r="I65" s="54">
        <f>VLOOKUP(E65,[1]Taula!$D$27:$E$126,2,FALSE)</f>
        <v>132.80000000000001</v>
      </c>
      <c r="J65" s="31">
        <f t="shared" si="31"/>
        <v>1946.59</v>
      </c>
      <c r="K65" s="54">
        <f>(VLOOKUP(B65,[1]Taula!$B$5:$F$10,5,FALSE)+G65+H65+I65)*2</f>
        <v>3880.0399999999995</v>
      </c>
      <c r="L65" s="32">
        <f t="shared" si="32"/>
        <v>27239.119999999999</v>
      </c>
      <c r="M65" s="22">
        <f>VLOOKUP(B65,[1]Taula!$B$5:$F$16,5,FALSE)</f>
        <v>713.92</v>
      </c>
      <c r="N65" s="91">
        <f t="shared" si="4"/>
        <v>17.93</v>
      </c>
      <c r="O65" s="91">
        <f t="shared" si="5"/>
        <v>20.62</v>
      </c>
      <c r="P65" s="91">
        <f t="shared" si="6"/>
        <v>22.41</v>
      </c>
    </row>
    <row r="66" spans="1:16" customFormat="1" x14ac:dyDescent="0.2">
      <c r="A66" s="167" t="s">
        <v>23</v>
      </c>
      <c r="B66" s="56" t="s">
        <v>7</v>
      </c>
      <c r="C66" s="35">
        <v>15</v>
      </c>
      <c r="D66" s="56">
        <v>26</v>
      </c>
      <c r="E66" s="74" t="str">
        <f t="shared" si="40"/>
        <v>C2-15-26</v>
      </c>
      <c r="F66" s="28">
        <f>VLOOKUP(B66,[1]Taula!$B$5:$D$10,3,FALSE)</f>
        <v>720.49</v>
      </c>
      <c r="G66" s="52">
        <f>VLOOKUP(C66,[1]Taula!$A$202:$C$224,3,FALSE)</f>
        <v>393.7</v>
      </c>
      <c r="H66" s="28">
        <f>VLOOKUP(D66,[1]Taula!$A$255:$B$316,2,FALSE)</f>
        <v>602.98</v>
      </c>
      <c r="I66" s="52">
        <f>VLOOKUP(E66,[1]Taula!$D$27:$E$126,2,FALSE)</f>
        <v>125.89</v>
      </c>
      <c r="J66" s="28">
        <f t="shared" si="31"/>
        <v>1843.0600000000002</v>
      </c>
      <c r="K66" s="52">
        <f>(VLOOKUP(B66,[1]Taula!$B$5:$F$10,5,FALSE)+G66+H66+I66)*2</f>
        <v>3672.98</v>
      </c>
      <c r="L66" s="29">
        <f t="shared" si="32"/>
        <v>25789.7</v>
      </c>
      <c r="M66" s="22">
        <f>VLOOKUP(B66,[1]Taula!$B$5:$F$16,5,FALSE)</f>
        <v>713.92</v>
      </c>
      <c r="N66" s="91">
        <f t="shared" si="4"/>
        <v>16.98</v>
      </c>
      <c r="O66" s="91">
        <f t="shared" si="5"/>
        <v>19.53</v>
      </c>
      <c r="P66" s="91">
        <f t="shared" si="6"/>
        <v>21.23</v>
      </c>
    </row>
    <row r="67" spans="1:16" customFormat="1" ht="13.5" thickBot="1" x14ac:dyDescent="0.25">
      <c r="A67" s="172"/>
      <c r="B67" s="51" t="s">
        <v>7</v>
      </c>
      <c r="C67" s="7">
        <v>14</v>
      </c>
      <c r="D67" s="51">
        <v>23</v>
      </c>
      <c r="E67" s="75" t="str">
        <f t="shared" ref="E67" si="41">CONCATENATE(B67,"-",C67,"-",D67)</f>
        <v>C2-14-23</v>
      </c>
      <c r="F67" s="27">
        <f>VLOOKUP(B67,[1]Taula!$B$5:$D$10,3,FALSE)</f>
        <v>720.49</v>
      </c>
      <c r="G67" s="53">
        <f>VLOOKUP(C67,[1]Taula!$A$202:$C$224,3,FALSE)</f>
        <v>366.76</v>
      </c>
      <c r="H67" s="27">
        <f>VLOOKUP(D67,[1]Taula!$A$255:$B$316,2,FALSE)</f>
        <v>533.41</v>
      </c>
      <c r="I67" s="53">
        <f>VLOOKUP(E67,[1]Taula!$D$27:$E$126,2,FALSE)</f>
        <v>118.99</v>
      </c>
      <c r="J67" s="27">
        <f t="shared" ref="J67" si="42">+F67+G67+H67+I67</f>
        <v>1739.6499999999999</v>
      </c>
      <c r="K67" s="53">
        <f>(VLOOKUP(B67,[1]Taula!$B$5:$F$10,5,FALSE)+G67+H67+I67)*2</f>
        <v>3466.1599999999994</v>
      </c>
      <c r="L67" s="30">
        <f t="shared" ref="L67" si="43">+J67*12+K67</f>
        <v>24341.96</v>
      </c>
      <c r="M67" s="22">
        <f>VLOOKUP(B67,[1]Taula!$B$5:$F$16,5,FALSE)</f>
        <v>713.92</v>
      </c>
      <c r="N67" s="91">
        <f t="shared" ref="N67" si="44">ROUND(L67/$N$9,2)</f>
        <v>16.02</v>
      </c>
      <c r="O67" s="91">
        <f t="shared" ref="O67" si="45">ROUND(N67*$O$9+N67,2)</f>
        <v>18.420000000000002</v>
      </c>
      <c r="P67" s="91">
        <f t="shared" ref="P67" si="46">ROUND(N67*$P$9+N67,2)</f>
        <v>20.03</v>
      </c>
    </row>
    <row r="68" spans="1:16" customFormat="1" x14ac:dyDescent="0.2">
      <c r="A68" s="169" t="s">
        <v>20</v>
      </c>
      <c r="B68" s="56" t="s">
        <v>7</v>
      </c>
      <c r="C68" s="35">
        <v>15</v>
      </c>
      <c r="D68" s="56">
        <v>26</v>
      </c>
      <c r="E68" s="74" t="str">
        <f t="shared" si="40"/>
        <v>C2-15-26</v>
      </c>
      <c r="F68" s="28">
        <f>VLOOKUP(B68,[1]Taula!$B$5:$D$10,3,FALSE)</f>
        <v>720.49</v>
      </c>
      <c r="G68" s="52">
        <f>VLOOKUP(C68,[1]Taula!$A$202:$C$224,3,FALSE)</f>
        <v>393.7</v>
      </c>
      <c r="H68" s="28">
        <f>VLOOKUP(D68,[1]Taula!$A$255:$B$316,2,FALSE)</f>
        <v>602.98</v>
      </c>
      <c r="I68" s="52">
        <f>VLOOKUP(E68,[1]Taula!$D$27:$E$126,2,FALSE)</f>
        <v>125.89</v>
      </c>
      <c r="J68" s="28">
        <f t="shared" si="31"/>
        <v>1843.0600000000002</v>
      </c>
      <c r="K68" s="52">
        <f>(VLOOKUP(B68,[1]Taula!$B$5:$F$10,5,FALSE)+G68+H68+I68)*2</f>
        <v>3672.98</v>
      </c>
      <c r="L68" s="29">
        <f t="shared" si="32"/>
        <v>25789.7</v>
      </c>
      <c r="M68" s="22">
        <f>VLOOKUP(B68,[1]Taula!$B$5:$F$16,5,FALSE)</f>
        <v>713.92</v>
      </c>
      <c r="N68" s="91">
        <f t="shared" si="4"/>
        <v>16.98</v>
      </c>
      <c r="O68" s="91">
        <f t="shared" si="5"/>
        <v>19.53</v>
      </c>
      <c r="P68" s="91">
        <f t="shared" si="6"/>
        <v>21.23</v>
      </c>
    </row>
    <row r="69" spans="1:16" customFormat="1" x14ac:dyDescent="0.2">
      <c r="A69" s="170"/>
      <c r="B69" s="51" t="s">
        <v>7</v>
      </c>
      <c r="C69" s="7">
        <v>14</v>
      </c>
      <c r="D69" s="51">
        <v>23</v>
      </c>
      <c r="E69" s="75" t="str">
        <f t="shared" si="40"/>
        <v>C2-14-23</v>
      </c>
      <c r="F69" s="27">
        <f>VLOOKUP(B69,[1]Taula!$B$5:$D$10,3,FALSE)</f>
        <v>720.49</v>
      </c>
      <c r="G69" s="53">
        <f>VLOOKUP(C69,[1]Taula!$A$202:$C$224,3,FALSE)</f>
        <v>366.76</v>
      </c>
      <c r="H69" s="27">
        <f>VLOOKUP(D69,[1]Taula!$A$255:$B$316,2,FALSE)</f>
        <v>533.41</v>
      </c>
      <c r="I69" s="53">
        <f>VLOOKUP(E69,[1]Taula!$D$27:$E$126,2,FALSE)</f>
        <v>118.99</v>
      </c>
      <c r="J69" s="27">
        <f t="shared" si="31"/>
        <v>1739.6499999999999</v>
      </c>
      <c r="K69" s="53">
        <f>(VLOOKUP(B69,[1]Taula!$B$5:$F$10,5,FALSE)+G69+H69+I69)*2</f>
        <v>3466.1599999999994</v>
      </c>
      <c r="L69" s="30">
        <f t="shared" si="32"/>
        <v>24341.96</v>
      </c>
      <c r="M69" s="22">
        <f>VLOOKUP(B69,[1]Taula!$B$5:$F$16,5,FALSE)</f>
        <v>713.92</v>
      </c>
      <c r="N69" s="91">
        <f t="shared" si="4"/>
        <v>16.02</v>
      </c>
      <c r="O69" s="91">
        <f t="shared" si="5"/>
        <v>18.420000000000002</v>
      </c>
      <c r="P69" s="91">
        <f t="shared" si="6"/>
        <v>20.03</v>
      </c>
    </row>
    <row r="70" spans="1:16" customFormat="1" ht="13.5" thickBot="1" x14ac:dyDescent="0.25">
      <c r="A70" s="171"/>
      <c r="B70" s="57" t="s">
        <v>7</v>
      </c>
      <c r="C70" s="36">
        <v>13</v>
      </c>
      <c r="D70" s="57">
        <v>20</v>
      </c>
      <c r="E70" s="76" t="str">
        <f t="shared" si="40"/>
        <v>C2-13-20</v>
      </c>
      <c r="F70" s="31">
        <f>VLOOKUP(B70,[1]Taula!$B$5:$D$10,3,FALSE)</f>
        <v>720.49</v>
      </c>
      <c r="G70" s="54">
        <f>VLOOKUP(C70,[1]Taula!$A$202:$C$224,3,FALSE)</f>
        <v>339.73</v>
      </c>
      <c r="H70" s="31">
        <f>VLOOKUP(D70,[1]Taula!$A$255:$B$316,2,FALSE)</f>
        <v>463.83</v>
      </c>
      <c r="I70" s="54">
        <f>VLOOKUP(E70,[1]Taula!$D$27:$E$126,2,FALSE)</f>
        <v>112.03</v>
      </c>
      <c r="J70" s="31">
        <f t="shared" si="31"/>
        <v>1636.08</v>
      </c>
      <c r="K70" s="54">
        <f>(VLOOKUP(B70,[1]Taula!$B$5:$F$10,5,FALSE)+G70+H70+I70)*2</f>
        <v>3259.02</v>
      </c>
      <c r="L70" s="32">
        <f t="shared" si="32"/>
        <v>22891.98</v>
      </c>
      <c r="M70" s="22">
        <f>VLOOKUP(B70,[1]Taula!$B$5:$F$16,5,FALSE)</f>
        <v>713.92</v>
      </c>
      <c r="N70" s="91">
        <f t="shared" si="4"/>
        <v>15.07</v>
      </c>
      <c r="O70" s="91">
        <f t="shared" si="5"/>
        <v>17.329999999999998</v>
      </c>
      <c r="P70" s="91">
        <f t="shared" si="6"/>
        <v>18.84</v>
      </c>
    </row>
    <row r="71" spans="1:16" customFormat="1" x14ac:dyDescent="0.2">
      <c r="A71" s="169" t="s">
        <v>21</v>
      </c>
      <c r="B71" s="56" t="s">
        <v>7</v>
      </c>
      <c r="C71" s="35">
        <v>15</v>
      </c>
      <c r="D71" s="56">
        <v>26</v>
      </c>
      <c r="E71" s="74" t="str">
        <f t="shared" si="40"/>
        <v>C2-15-26</v>
      </c>
      <c r="F71" s="28">
        <f>VLOOKUP(B71,[1]Taula!$B$5:$D$10,3,FALSE)</f>
        <v>720.49</v>
      </c>
      <c r="G71" s="52">
        <f>VLOOKUP(C71,[1]Taula!$A$202:$C$224,3,FALSE)</f>
        <v>393.7</v>
      </c>
      <c r="H71" s="28">
        <f>VLOOKUP(D71,[1]Taula!$A$255:$B$316,2,FALSE)</f>
        <v>602.98</v>
      </c>
      <c r="I71" s="52">
        <f>VLOOKUP(E71,[1]Taula!$D$27:$E$126,2,FALSE)</f>
        <v>125.89</v>
      </c>
      <c r="J71" s="28">
        <f t="shared" si="31"/>
        <v>1843.0600000000002</v>
      </c>
      <c r="K71" s="52">
        <f>(VLOOKUP(B71,[1]Taula!$B$5:$F$10,5,FALSE)+G71+H71+I71)*2</f>
        <v>3672.98</v>
      </c>
      <c r="L71" s="29">
        <f t="shared" si="32"/>
        <v>25789.7</v>
      </c>
      <c r="M71" s="22">
        <f>VLOOKUP(B71,[1]Taula!$B$5:$F$16,5,FALSE)</f>
        <v>713.92</v>
      </c>
      <c r="N71" s="91">
        <f t="shared" si="4"/>
        <v>16.98</v>
      </c>
      <c r="O71" s="91">
        <f t="shared" si="5"/>
        <v>19.53</v>
      </c>
      <c r="P71" s="91">
        <f t="shared" si="6"/>
        <v>21.23</v>
      </c>
    </row>
    <row r="72" spans="1:16" customFormat="1" ht="13.5" thickBot="1" x14ac:dyDescent="0.25">
      <c r="A72" s="170"/>
      <c r="B72" s="51" t="s">
        <v>7</v>
      </c>
      <c r="C72" s="7">
        <v>14</v>
      </c>
      <c r="D72" s="51">
        <v>23</v>
      </c>
      <c r="E72" s="75" t="str">
        <f t="shared" ref="E72" si="47">CONCATENATE(B72,"-",C72,"-",D72)</f>
        <v>C2-14-23</v>
      </c>
      <c r="F72" s="27">
        <f>VLOOKUP(B72,[1]Taula!$B$5:$D$10,3,FALSE)</f>
        <v>720.49</v>
      </c>
      <c r="G72" s="53">
        <f>VLOOKUP(C72,[1]Taula!$A$202:$C$224,3,FALSE)</f>
        <v>366.76</v>
      </c>
      <c r="H72" s="27">
        <f>VLOOKUP(D72,[1]Taula!$A$255:$B$316,2,FALSE)</f>
        <v>533.41</v>
      </c>
      <c r="I72" s="53">
        <f>VLOOKUP(E72,[1]Taula!$D$27:$E$126,2,FALSE)</f>
        <v>118.99</v>
      </c>
      <c r="J72" s="27">
        <f t="shared" ref="J72" si="48">+F72+G72+H72+I72</f>
        <v>1739.6499999999999</v>
      </c>
      <c r="K72" s="53">
        <f>(VLOOKUP(B72,[1]Taula!$B$5:$F$10,5,FALSE)+G72+H72+I72)*2</f>
        <v>3466.1599999999994</v>
      </c>
      <c r="L72" s="30">
        <f t="shared" ref="L72" si="49">+J72*12+K72</f>
        <v>24341.96</v>
      </c>
      <c r="M72" s="22">
        <f>VLOOKUP(B72,[1]Taula!$B$5:$F$16,5,FALSE)</f>
        <v>713.92</v>
      </c>
      <c r="N72" s="91">
        <f t="shared" ref="N72" si="50">ROUND(L72/$N$9,2)</f>
        <v>16.02</v>
      </c>
      <c r="O72" s="91">
        <f t="shared" ref="O72" si="51">ROUND(N72*$O$9+N72,2)</f>
        <v>18.420000000000002</v>
      </c>
      <c r="P72" s="91">
        <f t="shared" ref="P72" si="52">ROUND(N72*$P$9+N72,2)</f>
        <v>20.03</v>
      </c>
    </row>
    <row r="73" spans="1:16" customFormat="1" x14ac:dyDescent="0.2">
      <c r="A73" s="169" t="s">
        <v>22</v>
      </c>
      <c r="B73" s="56" t="s">
        <v>8</v>
      </c>
      <c r="C73" s="35">
        <v>14</v>
      </c>
      <c r="D73" s="56">
        <v>28</v>
      </c>
      <c r="E73" s="74" t="str">
        <f t="shared" si="40"/>
        <v>AP-14-28</v>
      </c>
      <c r="F73" s="28">
        <f>VLOOKUP(B73,[1]Taula!$B$5:$D$10,3,FALSE)</f>
        <v>659.44</v>
      </c>
      <c r="G73" s="52">
        <f>VLOOKUP(C73,[1]Taula!$A$202:$C$224,3,FALSE)</f>
        <v>366.76</v>
      </c>
      <c r="H73" s="28">
        <f>VLOOKUP(D73,[1]Taula!$A$255:$B$316,2,FALSE)</f>
        <v>649.37</v>
      </c>
      <c r="I73" s="52">
        <f>VLOOKUP(E73,[1]Taula!$D$27:$E$126,2,FALSE)</f>
        <v>124</v>
      </c>
      <c r="J73" s="28">
        <f t="shared" ref="J73:J82" si="53">+F73+G73+H73+I73</f>
        <v>1799.5700000000002</v>
      </c>
      <c r="K73" s="52">
        <f>(VLOOKUP(B73,[1]Taula!$B$5:$F$10,5,FALSE)+G73+H73+I73)*2</f>
        <v>3599.1400000000003</v>
      </c>
      <c r="L73" s="29">
        <f t="shared" ref="L73:L82" si="54">+J73*12+K73</f>
        <v>25193.980000000003</v>
      </c>
      <c r="M73" s="22">
        <f>VLOOKUP(B73,[1]Taula!$B$5:$F$16,5,FALSE)</f>
        <v>659.44</v>
      </c>
      <c r="N73" s="91">
        <f t="shared" si="4"/>
        <v>16.59</v>
      </c>
      <c r="O73" s="91">
        <f t="shared" si="5"/>
        <v>19.079999999999998</v>
      </c>
      <c r="P73" s="91">
        <f t="shared" si="6"/>
        <v>20.74</v>
      </c>
    </row>
    <row r="74" spans="1:16" customFormat="1" x14ac:dyDescent="0.2">
      <c r="A74" s="170"/>
      <c r="B74" s="51" t="s">
        <v>8</v>
      </c>
      <c r="C74" s="7">
        <v>13</v>
      </c>
      <c r="D74" s="51">
        <v>27</v>
      </c>
      <c r="E74" s="75" t="str">
        <f t="shared" si="40"/>
        <v>AP-13-27</v>
      </c>
      <c r="F74" s="27">
        <f>VLOOKUP(B74,[1]Taula!$B$5:$D$10,3,FALSE)</f>
        <v>659.44</v>
      </c>
      <c r="G74" s="53">
        <f>VLOOKUP(C74,[1]Taula!$A$202:$C$224,3,FALSE)</f>
        <v>339.73</v>
      </c>
      <c r="H74" s="27">
        <f>VLOOKUP(D74,[1]Taula!$A$255:$B$316,2,FALSE)</f>
        <v>626.17999999999995</v>
      </c>
      <c r="I74" s="53">
        <f>VLOOKUP(E74,[1]Taula!$D$27:$E$126,2,FALSE)</f>
        <v>121.29</v>
      </c>
      <c r="J74" s="27">
        <f t="shared" si="53"/>
        <v>1746.6399999999999</v>
      </c>
      <c r="K74" s="53">
        <f>(VLOOKUP(B74,[1]Taula!$B$5:$F$10,5,FALSE)+G74+H74+I74)*2</f>
        <v>3493.2799999999997</v>
      </c>
      <c r="L74" s="30">
        <f t="shared" si="54"/>
        <v>24452.959999999999</v>
      </c>
      <c r="M74" s="22">
        <f>VLOOKUP(B74,[1]Taula!$B$5:$F$16,5,FALSE)</f>
        <v>659.44</v>
      </c>
      <c r="N74" s="91">
        <f t="shared" si="4"/>
        <v>16.100000000000001</v>
      </c>
      <c r="O74" s="91">
        <f t="shared" si="5"/>
        <v>18.52</v>
      </c>
      <c r="P74" s="91">
        <f t="shared" si="6"/>
        <v>20.13</v>
      </c>
    </row>
    <row r="75" spans="1:16" customFormat="1" x14ac:dyDescent="0.2">
      <c r="A75" s="170"/>
      <c r="B75" s="51" t="s">
        <v>8</v>
      </c>
      <c r="C75" s="7">
        <v>13</v>
      </c>
      <c r="D75" s="51">
        <v>24</v>
      </c>
      <c r="E75" s="75" t="str">
        <f t="shared" si="40"/>
        <v>AP-13-24</v>
      </c>
      <c r="F75" s="27">
        <f>VLOOKUP(B75,[1]Taula!$B$5:$D$10,3,FALSE)</f>
        <v>659.44</v>
      </c>
      <c r="G75" s="53">
        <f>VLOOKUP(C75,[1]Taula!$A$202:$C$224,3,FALSE)</f>
        <v>339.73</v>
      </c>
      <c r="H75" s="27">
        <f>VLOOKUP(D75,[1]Taula!$A$255:$B$316,2,FALSE)</f>
        <v>556.6</v>
      </c>
      <c r="I75" s="53">
        <f>VLOOKUP(E75,[1]Taula!$D$27:$E$126,2,FALSE)</f>
        <v>115.01</v>
      </c>
      <c r="J75" s="27">
        <f t="shared" si="53"/>
        <v>1670.78</v>
      </c>
      <c r="K75" s="53">
        <f>(VLOOKUP(B75,[1]Taula!$B$5:$F$10,5,FALSE)+G75+H75+I75)*2</f>
        <v>3341.56</v>
      </c>
      <c r="L75" s="30">
        <f t="shared" si="54"/>
        <v>23390.920000000002</v>
      </c>
      <c r="M75" s="22">
        <f>VLOOKUP(B75,[1]Taula!$B$5:$F$16,5,FALSE)</f>
        <v>659.44</v>
      </c>
      <c r="N75" s="91">
        <f t="shared" si="4"/>
        <v>15.4</v>
      </c>
      <c r="O75" s="91">
        <f t="shared" si="5"/>
        <v>17.71</v>
      </c>
      <c r="P75" s="91">
        <f t="shared" si="6"/>
        <v>19.25</v>
      </c>
    </row>
    <row r="76" spans="1:16" customFormat="1" x14ac:dyDescent="0.2">
      <c r="A76" s="170"/>
      <c r="B76" s="51" t="s">
        <v>8</v>
      </c>
      <c r="C76" s="7">
        <v>11</v>
      </c>
      <c r="D76" s="51">
        <v>22</v>
      </c>
      <c r="E76" s="75" t="str">
        <f t="shared" si="40"/>
        <v>AP-11-22</v>
      </c>
      <c r="F76" s="27">
        <f>VLOOKUP(B76,[1]Taula!$B$5:$D$10,3,FALSE)</f>
        <v>659.44</v>
      </c>
      <c r="G76" s="53">
        <f>VLOOKUP(C76,[1]Taula!$A$202:$C$224,3,FALSE)</f>
        <v>285.70999999999998</v>
      </c>
      <c r="H76" s="27">
        <f>VLOOKUP(D76,[1]Taula!$A$255:$B$316,2,FALSE)</f>
        <v>510.22</v>
      </c>
      <c r="I76" s="53">
        <f>VLOOKUP(E76,[1]Taula!$D$27:$E$126,2,FALSE)</f>
        <v>109.51</v>
      </c>
      <c r="J76" s="27">
        <f t="shared" si="53"/>
        <v>1564.88</v>
      </c>
      <c r="K76" s="53">
        <f>(VLOOKUP(B76,[1]Taula!$B$5:$F$10,5,FALSE)+G76+H76+I76)*2</f>
        <v>3129.76</v>
      </c>
      <c r="L76" s="30">
        <f t="shared" si="54"/>
        <v>21908.32</v>
      </c>
      <c r="M76" s="22">
        <f>VLOOKUP(B76,[1]Taula!$B$5:$F$16,5,FALSE)</f>
        <v>659.44</v>
      </c>
      <c r="N76" s="91">
        <f t="shared" si="4"/>
        <v>14.42</v>
      </c>
      <c r="O76" s="91">
        <f t="shared" si="5"/>
        <v>16.579999999999998</v>
      </c>
      <c r="P76" s="91">
        <f t="shared" si="6"/>
        <v>18.03</v>
      </c>
    </row>
    <row r="77" spans="1:16" customFormat="1" ht="13.5" thickBot="1" x14ac:dyDescent="0.25">
      <c r="A77" s="171"/>
      <c r="B77" s="57" t="s">
        <v>8</v>
      </c>
      <c r="C77" s="36">
        <v>10</v>
      </c>
      <c r="D77" s="57">
        <v>20</v>
      </c>
      <c r="E77" s="76" t="str">
        <f t="shared" si="40"/>
        <v>AP-10-20</v>
      </c>
      <c r="F77" s="31">
        <f>VLOOKUP(B77,[1]Taula!$B$5:$D$10,3,FALSE)</f>
        <v>659.44</v>
      </c>
      <c r="G77" s="54">
        <f>VLOOKUP(C77,[1]Taula!$A$202:$C$224,3,FALSE)</f>
        <v>258.75</v>
      </c>
      <c r="H77" s="31">
        <f>VLOOKUP(D77,[1]Taula!$A$255:$B$316,2,FALSE)</f>
        <v>463.83</v>
      </c>
      <c r="I77" s="54">
        <f>VLOOKUP(E77,[1]Taula!$D$27:$E$126,2,FALSE)</f>
        <v>104.67</v>
      </c>
      <c r="J77" s="31">
        <f t="shared" si="53"/>
        <v>1486.69</v>
      </c>
      <c r="K77" s="54">
        <f>(VLOOKUP(B77,[1]Taula!$B$5:$F$10,5,FALSE)+G77+H77+I77)*2</f>
        <v>2973.38</v>
      </c>
      <c r="L77" s="32">
        <f t="shared" si="54"/>
        <v>20813.66</v>
      </c>
      <c r="M77" s="22">
        <f>VLOOKUP(B77,[1]Taula!$B$5:$F$16,5,FALSE)</f>
        <v>659.44</v>
      </c>
      <c r="N77" s="91">
        <f t="shared" ref="N77:N82" si="55">ROUND(L77/$N$9,2)</f>
        <v>13.7</v>
      </c>
      <c r="O77" s="91">
        <f t="shared" ref="O77:O82" si="56">ROUND(N77*$O$9+N77,2)</f>
        <v>15.76</v>
      </c>
      <c r="P77" s="91">
        <f t="shared" ref="P77:P82" si="57">ROUND(N77*$P$9+N77,2)</f>
        <v>17.13</v>
      </c>
    </row>
    <row r="78" spans="1:16" customFormat="1" x14ac:dyDescent="0.2">
      <c r="A78" s="169" t="s">
        <v>87</v>
      </c>
      <c r="B78" s="56" t="s">
        <v>8</v>
      </c>
      <c r="C78" s="35">
        <v>14</v>
      </c>
      <c r="D78" s="56">
        <v>28</v>
      </c>
      <c r="E78" s="74" t="str">
        <f t="shared" si="40"/>
        <v>AP-14-28</v>
      </c>
      <c r="F78" s="28">
        <f>VLOOKUP(B78,[1]Taula!$B$5:$D$10,3,FALSE)</f>
        <v>659.44</v>
      </c>
      <c r="G78" s="52">
        <f>VLOOKUP(C78,[1]Taula!$A$202:$C$224,3,FALSE)</f>
        <v>366.76</v>
      </c>
      <c r="H78" s="28">
        <f>VLOOKUP(D78,[1]Taula!$A$255:$B$316,2,FALSE)</f>
        <v>649.37</v>
      </c>
      <c r="I78" s="52">
        <f>VLOOKUP(E78,[1]Taula!$D$27:$E$126,2,FALSE)</f>
        <v>124</v>
      </c>
      <c r="J78" s="28">
        <f t="shared" si="53"/>
        <v>1799.5700000000002</v>
      </c>
      <c r="K78" s="52">
        <f>(VLOOKUP(B78,[1]Taula!$B$5:$F$10,5,FALSE)+G78+H78+I78)*2</f>
        <v>3599.1400000000003</v>
      </c>
      <c r="L78" s="29">
        <f t="shared" si="54"/>
        <v>25193.980000000003</v>
      </c>
      <c r="M78" s="22">
        <f>VLOOKUP(B78,[1]Taula!$B$5:$F$16,5,FALSE)</f>
        <v>659.44</v>
      </c>
      <c r="N78" s="91">
        <f t="shared" si="55"/>
        <v>16.59</v>
      </c>
      <c r="O78" s="91">
        <f t="shared" si="56"/>
        <v>19.079999999999998</v>
      </c>
      <c r="P78" s="91">
        <f t="shared" si="57"/>
        <v>20.74</v>
      </c>
    </row>
    <row r="79" spans="1:16" customFormat="1" x14ac:dyDescent="0.2">
      <c r="A79" s="170"/>
      <c r="B79" s="51" t="s">
        <v>8</v>
      </c>
      <c r="C79" s="7">
        <v>13</v>
      </c>
      <c r="D79" s="51">
        <v>27</v>
      </c>
      <c r="E79" s="75" t="str">
        <f t="shared" si="40"/>
        <v>AP-13-27</v>
      </c>
      <c r="F79" s="27">
        <f>VLOOKUP(B79,[1]Taula!$B$5:$D$10,3,FALSE)</f>
        <v>659.44</v>
      </c>
      <c r="G79" s="53">
        <f>VLOOKUP(C79,[1]Taula!$A$202:$C$224,3,FALSE)</f>
        <v>339.73</v>
      </c>
      <c r="H79" s="27">
        <f>VLOOKUP(D79,[1]Taula!$A$255:$B$316,2,FALSE)</f>
        <v>626.17999999999995</v>
      </c>
      <c r="I79" s="53">
        <f>VLOOKUP(E79,[1]Taula!$D$27:$E$126,2,FALSE)</f>
        <v>121.29</v>
      </c>
      <c r="J79" s="27">
        <f t="shared" si="53"/>
        <v>1746.6399999999999</v>
      </c>
      <c r="K79" s="53">
        <f>(VLOOKUP(B79,[1]Taula!$B$5:$F$10,5,FALSE)+G79+H79+I79)*2</f>
        <v>3493.2799999999997</v>
      </c>
      <c r="L79" s="30">
        <f t="shared" si="54"/>
        <v>24452.959999999999</v>
      </c>
      <c r="M79" s="22">
        <f>VLOOKUP(B79,[1]Taula!$B$5:$F$16,5,FALSE)</f>
        <v>659.44</v>
      </c>
      <c r="N79" s="91">
        <f t="shared" si="55"/>
        <v>16.100000000000001</v>
      </c>
      <c r="O79" s="91">
        <f t="shared" si="56"/>
        <v>18.52</v>
      </c>
      <c r="P79" s="91">
        <f t="shared" si="57"/>
        <v>20.13</v>
      </c>
    </row>
    <row r="80" spans="1:16" customFormat="1" x14ac:dyDescent="0.2">
      <c r="A80" s="170"/>
      <c r="B80" s="51" t="s">
        <v>8</v>
      </c>
      <c r="C80" s="7">
        <v>13</v>
      </c>
      <c r="D80" s="51">
        <v>24</v>
      </c>
      <c r="E80" s="75" t="str">
        <f t="shared" si="40"/>
        <v>AP-13-24</v>
      </c>
      <c r="F80" s="27">
        <f>VLOOKUP(B80,[1]Taula!$B$5:$D$10,3,FALSE)</f>
        <v>659.44</v>
      </c>
      <c r="G80" s="53">
        <f>VLOOKUP(C80,[1]Taula!$A$202:$C$224,3,FALSE)</f>
        <v>339.73</v>
      </c>
      <c r="H80" s="27">
        <f>VLOOKUP(D80,[1]Taula!$A$255:$B$316,2,FALSE)</f>
        <v>556.6</v>
      </c>
      <c r="I80" s="53">
        <f>VLOOKUP(E80,[1]Taula!$D$27:$E$126,2,FALSE)</f>
        <v>115.01</v>
      </c>
      <c r="J80" s="27">
        <f t="shared" si="53"/>
        <v>1670.78</v>
      </c>
      <c r="K80" s="53">
        <f>(VLOOKUP(B80,[1]Taula!$B$5:$F$10,5,FALSE)+G80+H80+I80)*2</f>
        <v>3341.56</v>
      </c>
      <c r="L80" s="30">
        <f t="shared" si="54"/>
        <v>23390.920000000002</v>
      </c>
      <c r="M80" s="22">
        <f>VLOOKUP(B80,[1]Taula!$B$5:$F$16,5,FALSE)</f>
        <v>659.44</v>
      </c>
      <c r="N80" s="91">
        <f t="shared" si="55"/>
        <v>15.4</v>
      </c>
      <c r="O80" s="91">
        <f t="shared" si="56"/>
        <v>17.71</v>
      </c>
      <c r="P80" s="91">
        <f t="shared" si="57"/>
        <v>19.25</v>
      </c>
    </row>
    <row r="81" spans="1:16" customFormat="1" x14ac:dyDescent="0.2">
      <c r="A81" s="170"/>
      <c r="B81" s="51" t="s">
        <v>8</v>
      </c>
      <c r="C81" s="7">
        <v>11</v>
      </c>
      <c r="D81" s="51">
        <v>22</v>
      </c>
      <c r="E81" s="75" t="str">
        <f t="shared" si="40"/>
        <v>AP-11-22</v>
      </c>
      <c r="F81" s="27">
        <f>VLOOKUP(B81,[1]Taula!$B$5:$D$10,3,FALSE)</f>
        <v>659.44</v>
      </c>
      <c r="G81" s="53">
        <f>VLOOKUP(C81,[1]Taula!$A$202:$C$224,3,FALSE)</f>
        <v>285.70999999999998</v>
      </c>
      <c r="H81" s="27">
        <f>VLOOKUP(D81,[1]Taula!$A$255:$B$316,2,FALSE)</f>
        <v>510.22</v>
      </c>
      <c r="I81" s="53">
        <f>VLOOKUP(E81,[1]Taula!$D$27:$E$126,2,FALSE)</f>
        <v>109.51</v>
      </c>
      <c r="J81" s="27">
        <f t="shared" si="53"/>
        <v>1564.88</v>
      </c>
      <c r="K81" s="53">
        <f>(VLOOKUP(B81,[1]Taula!$B$5:$F$10,5,FALSE)+G81+H81+I81)*2</f>
        <v>3129.76</v>
      </c>
      <c r="L81" s="30">
        <f t="shared" si="54"/>
        <v>21908.32</v>
      </c>
      <c r="M81" s="22">
        <f>VLOOKUP(B81,[1]Taula!$B$5:$F$16,5,FALSE)</f>
        <v>659.44</v>
      </c>
      <c r="N81" s="91">
        <f t="shared" si="55"/>
        <v>14.42</v>
      </c>
      <c r="O81" s="91">
        <f t="shared" si="56"/>
        <v>16.579999999999998</v>
      </c>
      <c r="P81" s="91">
        <f t="shared" si="57"/>
        <v>18.03</v>
      </c>
    </row>
    <row r="82" spans="1:16" customFormat="1" ht="13.5" thickBot="1" x14ac:dyDescent="0.25">
      <c r="A82" s="171"/>
      <c r="B82" s="57" t="s">
        <v>8</v>
      </c>
      <c r="C82" s="36">
        <v>10</v>
      </c>
      <c r="D82" s="57">
        <v>20</v>
      </c>
      <c r="E82" s="76" t="str">
        <f t="shared" si="40"/>
        <v>AP-10-20</v>
      </c>
      <c r="F82" s="31">
        <f>VLOOKUP(B82,[1]Taula!$B$5:$D$10,3,FALSE)</f>
        <v>659.44</v>
      </c>
      <c r="G82" s="54">
        <f>VLOOKUP(C82,[1]Taula!$A$202:$C$224,3,FALSE)</f>
        <v>258.75</v>
      </c>
      <c r="H82" s="31">
        <f>VLOOKUP(D82,[1]Taula!$A$255:$B$316,2,FALSE)</f>
        <v>463.83</v>
      </c>
      <c r="I82" s="54">
        <f>VLOOKUP(E82,[1]Taula!$D$27:$E$126,2,FALSE)</f>
        <v>104.67</v>
      </c>
      <c r="J82" s="31">
        <f t="shared" si="53"/>
        <v>1486.69</v>
      </c>
      <c r="K82" s="54">
        <f>(VLOOKUP(B82,[1]Taula!$B$5:$F$10,5,FALSE)+G82+H82+I82)*2</f>
        <v>2973.38</v>
      </c>
      <c r="L82" s="32">
        <f t="shared" si="54"/>
        <v>20813.66</v>
      </c>
      <c r="M82" s="22">
        <f>VLOOKUP(B82,[1]Taula!$B$5:$F$16,5,FALSE)</f>
        <v>659.44</v>
      </c>
      <c r="N82" s="91">
        <f t="shared" si="55"/>
        <v>13.7</v>
      </c>
      <c r="O82" s="91">
        <f t="shared" si="56"/>
        <v>15.76</v>
      </c>
      <c r="P82" s="91">
        <f t="shared" si="57"/>
        <v>17.13</v>
      </c>
    </row>
    <row r="83" spans="1:16" x14ac:dyDescent="0.2">
      <c r="A83" s="22"/>
      <c r="B83" s="23"/>
      <c r="C83" s="23"/>
      <c r="D83" s="23"/>
      <c r="F83" s="24"/>
      <c r="G83" s="24"/>
      <c r="H83" s="24"/>
      <c r="I83" s="23"/>
      <c r="J83" s="25"/>
      <c r="K83" s="25"/>
      <c r="L83" s="26"/>
      <c r="M83" s="22"/>
    </row>
    <row r="84" spans="1:16" ht="13.5" thickBot="1" x14ac:dyDescent="0.25">
      <c r="A84" s="37"/>
      <c r="B84" s="38"/>
      <c r="C84" s="38"/>
      <c r="D84" s="38"/>
      <c r="E84" s="77"/>
      <c r="F84" s="39"/>
      <c r="G84" s="39"/>
      <c r="H84" s="39"/>
      <c r="I84" s="38"/>
      <c r="J84" s="31"/>
      <c r="K84" s="31"/>
      <c r="L84" s="40"/>
      <c r="M84" s="22"/>
    </row>
    <row r="85" spans="1:16" ht="15.75" thickBot="1" x14ac:dyDescent="0.3">
      <c r="A85" s="183" t="s">
        <v>39</v>
      </c>
      <c r="B85" s="183"/>
      <c r="C85" s="183"/>
      <c r="D85" s="183"/>
      <c r="E85" s="183"/>
      <c r="F85" s="183"/>
      <c r="G85" s="183"/>
      <c r="H85" s="183"/>
      <c r="I85" s="183"/>
      <c r="J85" s="183"/>
      <c r="K85" s="183"/>
      <c r="L85" s="183"/>
    </row>
    <row r="86" spans="1:16" ht="15.75" thickBot="1" x14ac:dyDescent="0.3">
      <c r="A86" s="41"/>
      <c r="B86" s="41"/>
      <c r="C86" s="41"/>
      <c r="D86" s="41"/>
      <c r="E86" s="78"/>
      <c r="F86" s="41"/>
      <c r="G86" s="41"/>
      <c r="H86" s="41"/>
      <c r="I86" s="41"/>
      <c r="J86" s="41"/>
      <c r="K86" s="41"/>
      <c r="L86" s="41"/>
    </row>
    <row r="87" spans="1:16" ht="36" customHeight="1" x14ac:dyDescent="0.2">
      <c r="A87" s="22"/>
      <c r="B87" s="22"/>
      <c r="C87" s="22"/>
      <c r="D87" s="22"/>
      <c r="E87" s="79"/>
      <c r="F87" s="42" t="s">
        <v>1</v>
      </c>
      <c r="G87" s="43" t="s">
        <v>41</v>
      </c>
      <c r="H87" s="44" t="s">
        <v>42</v>
      </c>
      <c r="I87" s="84" t="s">
        <v>40</v>
      </c>
      <c r="J87" s="25"/>
      <c r="K87" s="26"/>
      <c r="L87" s="22"/>
      <c r="M87" s="22"/>
    </row>
    <row r="88" spans="1:16" x14ac:dyDescent="0.2">
      <c r="A88" s="22"/>
      <c r="B88" s="22"/>
      <c r="C88" s="22"/>
      <c r="D88" s="22"/>
      <c r="E88" s="79"/>
      <c r="F88" s="45" t="s">
        <v>4</v>
      </c>
      <c r="G88" s="46">
        <f>VLOOKUP(F88,[1]Taula!$B$5:$C$10,2,FALSE)</f>
        <v>51.32</v>
      </c>
      <c r="H88" s="47">
        <f>VLOOKUP(F88,[1]Taula!$B$5:$E$10,4,FALSE)</f>
        <v>31.68</v>
      </c>
      <c r="I88" s="85">
        <f>VLOOKUP(F88,[1]Taula!$B$5:$F$10,5,FALSE)</f>
        <v>822.83</v>
      </c>
      <c r="J88" s="25"/>
      <c r="K88" s="26"/>
      <c r="L88" s="22"/>
      <c r="M88" s="22"/>
    </row>
    <row r="89" spans="1:16" x14ac:dyDescent="0.2">
      <c r="A89" s="22"/>
      <c r="B89" s="22"/>
      <c r="C89" s="22"/>
      <c r="D89" s="22"/>
      <c r="E89" s="79"/>
      <c r="F89" s="45" t="s">
        <v>5</v>
      </c>
      <c r="G89" s="46">
        <f>VLOOKUP(F89,[1]Taula!$B$5:$C$10,2,FALSE)</f>
        <v>41.85</v>
      </c>
      <c r="H89" s="47">
        <f>VLOOKUP(F89,[1]Taula!$B$5:$E$10,4,FALSE)</f>
        <v>30.51</v>
      </c>
      <c r="I89" s="85">
        <f>VLOOKUP(F89,[1]Taula!$B$5:$F$10,5,FALSE)</f>
        <v>840.88</v>
      </c>
      <c r="J89" s="25"/>
      <c r="K89" s="26"/>
      <c r="L89" s="22"/>
      <c r="M89" s="22"/>
    </row>
    <row r="90" spans="1:16" x14ac:dyDescent="0.2">
      <c r="A90" s="22"/>
      <c r="B90" s="22"/>
      <c r="C90" s="22"/>
      <c r="D90" s="22"/>
      <c r="E90" s="79"/>
      <c r="F90" s="45" t="s">
        <v>43</v>
      </c>
      <c r="G90" s="46">
        <f>VLOOKUP(F90,[1]Taula!$B$5:$C$10,2,FALSE)</f>
        <v>36.72</v>
      </c>
      <c r="H90" s="47">
        <f>VLOOKUP(F90,[1]Taula!$B$5:$E$10,4,FALSE)</f>
        <v>31.75</v>
      </c>
      <c r="I90" s="85">
        <f>VLOOKUP(F90,[1]Taula!$B$5:$F$10,5,FALSE)</f>
        <v>871.09</v>
      </c>
      <c r="J90" s="25"/>
      <c r="K90" s="26"/>
      <c r="L90" s="22"/>
      <c r="M90" s="22"/>
    </row>
    <row r="91" spans="1:16" x14ac:dyDescent="0.2">
      <c r="A91" s="22"/>
      <c r="B91" s="22"/>
      <c r="C91" s="22"/>
      <c r="D91" s="22"/>
      <c r="E91" s="79"/>
      <c r="F91" s="45" t="s">
        <v>6</v>
      </c>
      <c r="G91" s="46">
        <f>VLOOKUP(F91,[1]Taula!$B$5:$C$10,2,FALSE)</f>
        <v>31.68</v>
      </c>
      <c r="H91" s="47">
        <f>VLOOKUP(F91,[1]Taula!$B$5:$E$10,4,FALSE)</f>
        <v>27.35</v>
      </c>
      <c r="I91" s="85">
        <f>VLOOKUP(F91,[1]Taula!$B$5:$F$10,5,FALSE)</f>
        <v>748.21</v>
      </c>
      <c r="J91" s="25"/>
      <c r="K91" s="26"/>
      <c r="L91" s="22"/>
      <c r="M91" s="22"/>
    </row>
    <row r="92" spans="1:16" x14ac:dyDescent="0.2">
      <c r="A92" s="22"/>
      <c r="B92" s="22"/>
      <c r="C92" s="22"/>
      <c r="D92" s="22"/>
      <c r="E92" s="79"/>
      <c r="F92" s="45" t="s">
        <v>7</v>
      </c>
      <c r="G92" s="46">
        <f>VLOOKUP(F92,[1]Taula!$B$5:$C$10,2,FALSE)</f>
        <v>21.57</v>
      </c>
      <c r="H92" s="47">
        <f>VLOOKUP(F92,[1]Taula!$B$5:$E$10,4,FALSE)</f>
        <v>21.34</v>
      </c>
      <c r="I92" s="85">
        <f>VLOOKUP(F92,[1]Taula!$B$5:$F$10,5,FALSE)</f>
        <v>713.92</v>
      </c>
      <c r="J92" s="25"/>
      <c r="K92" s="26"/>
      <c r="L92" s="22"/>
      <c r="M92" s="22"/>
    </row>
    <row r="93" spans="1:16" ht="13.5" thickBot="1" x14ac:dyDescent="0.25">
      <c r="A93" s="22"/>
      <c r="B93" s="22"/>
      <c r="C93" s="22"/>
      <c r="D93" s="22"/>
      <c r="E93" s="79"/>
      <c r="F93" s="48" t="s">
        <v>8</v>
      </c>
      <c r="G93" s="49">
        <f>VLOOKUP(F93,[1]Taula!$B$5:$C$10,2,FALSE)</f>
        <v>16.239999999999998</v>
      </c>
      <c r="H93" s="50">
        <f>VLOOKUP(F93,[1]Taula!$B$5:$E$10,4,FALSE)</f>
        <v>16.239999999999998</v>
      </c>
      <c r="I93" s="86">
        <f>VLOOKUP(F93,[1]Taula!$B$5:$F$10,5,FALSE)</f>
        <v>659.44</v>
      </c>
      <c r="J93" s="25"/>
      <c r="K93" s="26"/>
      <c r="L93" s="22"/>
      <c r="M93" s="22"/>
    </row>
    <row r="94" spans="1:16" x14ac:dyDescent="0.2">
      <c r="A94" s="22"/>
      <c r="B94" s="23"/>
      <c r="C94" s="23"/>
      <c r="D94" s="23"/>
      <c r="F94" s="24"/>
      <c r="G94" s="24"/>
      <c r="H94" s="24"/>
      <c r="I94" s="23"/>
      <c r="J94" s="25"/>
      <c r="K94" s="25"/>
      <c r="L94" s="26"/>
      <c r="M94" s="22"/>
    </row>
    <row r="96" spans="1:16" x14ac:dyDescent="0.2">
      <c r="D96" s="1" t="s">
        <v>47</v>
      </c>
      <c r="H96"/>
      <c r="I96"/>
      <c r="J96" s="88"/>
      <c r="K96" s="88"/>
      <c r="L96" s="89">
        <f>[1]Taula!$E$203</f>
        <v>3.5346000000000002</v>
      </c>
    </row>
    <row r="97" spans="1:15" x14ac:dyDescent="0.2">
      <c r="D97" s="1" t="s">
        <v>48</v>
      </c>
      <c r="H97"/>
      <c r="I97"/>
      <c r="J97" s="88"/>
      <c r="K97" s="88"/>
      <c r="L97" s="89">
        <f>[1]Taula!$E$202</f>
        <v>23.191700000000001</v>
      </c>
    </row>
    <row r="98" spans="1:15" ht="13.5" thickBot="1" x14ac:dyDescent="0.25"/>
    <row r="99" spans="1:15" ht="15.75" thickBot="1" x14ac:dyDescent="0.3">
      <c r="A99" s="191" t="s">
        <v>105</v>
      </c>
      <c r="B99" s="191"/>
      <c r="C99" s="191"/>
      <c r="D99" s="191"/>
      <c r="E99" s="191"/>
      <c r="F99" s="191"/>
      <c r="G99" s="191"/>
      <c r="H99" s="191"/>
      <c r="I99" s="191"/>
      <c r="J99" s="191"/>
      <c r="K99" s="191"/>
      <c r="L99" s="191"/>
      <c r="M99" s="191"/>
    </row>
    <row r="100" spans="1:15" ht="15" x14ac:dyDescent="0.25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</row>
    <row r="101" spans="1:15" ht="13.5" thickBot="1" x14ac:dyDescent="0.25">
      <c r="A101" s="116" t="s">
        <v>52</v>
      </c>
      <c r="B101" s="116"/>
      <c r="C101" s="116"/>
      <c r="D101" s="116"/>
      <c r="E101" s="116"/>
      <c r="F101" s="116"/>
      <c r="G101" s="116"/>
      <c r="H101" s="116"/>
      <c r="I101" s="116"/>
      <c r="J101" s="116"/>
      <c r="K101" s="116"/>
      <c r="L101" s="96"/>
      <c r="M101" s="96"/>
    </row>
    <row r="102" spans="1:15" ht="12.75" customHeight="1" x14ac:dyDescent="0.2">
      <c r="A102" s="187" t="s">
        <v>53</v>
      </c>
      <c r="B102" s="187"/>
      <c r="C102" s="187"/>
      <c r="D102" s="187"/>
      <c r="E102" s="187"/>
      <c r="F102" s="114"/>
      <c r="G102" s="117" t="s">
        <v>54</v>
      </c>
      <c r="H102" s="117"/>
      <c r="I102" s="117"/>
      <c r="J102" s="117"/>
      <c r="K102" s="117"/>
      <c r="L102" s="107">
        <f>ROUND(O102*2.5/100+O102,2)</f>
        <v>745.21</v>
      </c>
      <c r="O102" s="6">
        <v>727.03</v>
      </c>
    </row>
    <row r="103" spans="1:15" x14ac:dyDescent="0.2">
      <c r="A103" s="188"/>
      <c r="B103" s="188"/>
      <c r="C103" s="188"/>
      <c r="D103" s="188"/>
      <c r="E103" s="188"/>
      <c r="F103" s="114"/>
      <c r="G103" s="117" t="s">
        <v>55</v>
      </c>
      <c r="H103" s="117"/>
      <c r="I103" s="117"/>
      <c r="J103" s="117"/>
      <c r="K103" s="117"/>
      <c r="L103" s="107">
        <f>ROUND(O103*2.5/100+O103,2)</f>
        <v>565.86</v>
      </c>
      <c r="N103" s="121"/>
      <c r="O103" s="6">
        <v>552.05999999999995</v>
      </c>
    </row>
    <row r="104" spans="1:15" ht="15.75" x14ac:dyDescent="0.2">
      <c r="A104" s="112"/>
      <c r="B104" s="113"/>
      <c r="C104" s="114"/>
      <c r="D104" s="115"/>
      <c r="E104" s="114"/>
      <c r="F104" s="114"/>
      <c r="G104" s="114"/>
      <c r="H104" s="115"/>
      <c r="I104" s="115"/>
      <c r="J104" s="115"/>
      <c r="K104" s="115"/>
      <c r="L104" s="109"/>
      <c r="N104" s="121"/>
    </row>
    <row r="105" spans="1:15" ht="29.25" customHeight="1" x14ac:dyDescent="0.2">
      <c r="A105" s="186" t="s">
        <v>111</v>
      </c>
      <c r="B105" s="186"/>
      <c r="C105" s="186"/>
      <c r="D105" s="186"/>
      <c r="E105" s="145"/>
      <c r="F105" s="145"/>
      <c r="G105" s="117" t="s">
        <v>56</v>
      </c>
      <c r="H105" s="117"/>
      <c r="I105" s="117"/>
      <c r="J105" s="117"/>
      <c r="K105" s="117"/>
      <c r="L105" s="107">
        <f>ROUND(O105*2.5/100+O105,2)</f>
        <v>528.20000000000005</v>
      </c>
      <c r="N105" s="121"/>
      <c r="O105" s="6">
        <v>515.32000000000005</v>
      </c>
    </row>
    <row r="106" spans="1:15" ht="15.75" x14ac:dyDescent="0.2">
      <c r="A106" s="112"/>
      <c r="B106" s="113"/>
      <c r="C106" s="114"/>
      <c r="D106" s="115"/>
      <c r="E106" s="114"/>
      <c r="F106" s="114"/>
      <c r="G106" s="114"/>
      <c r="H106" s="115"/>
      <c r="I106" s="115"/>
      <c r="J106" s="115"/>
      <c r="K106" s="115"/>
      <c r="L106" s="109"/>
      <c r="N106" s="121"/>
    </row>
    <row r="107" spans="1:15" ht="12.75" customHeight="1" x14ac:dyDescent="0.2">
      <c r="A107" s="186" t="s">
        <v>57</v>
      </c>
      <c r="B107" s="186"/>
      <c r="C107" s="186"/>
      <c r="D107" s="186"/>
      <c r="E107" s="114"/>
      <c r="F107" s="114"/>
      <c r="G107" s="117" t="s">
        <v>54</v>
      </c>
      <c r="H107" s="117"/>
      <c r="I107" s="117"/>
      <c r="J107" s="117"/>
      <c r="K107" s="117"/>
      <c r="L107" s="107">
        <f>ROUND(O107*2.5/100+O107,2)</f>
        <v>762.33</v>
      </c>
      <c r="N107" s="121"/>
      <c r="O107" s="6">
        <v>743.74</v>
      </c>
    </row>
    <row r="108" spans="1:15" x14ac:dyDescent="0.2">
      <c r="A108" s="186"/>
      <c r="B108" s="186"/>
      <c r="C108" s="186"/>
      <c r="D108" s="186"/>
      <c r="E108" s="114"/>
      <c r="F108" s="114"/>
      <c r="G108" s="117" t="s">
        <v>58</v>
      </c>
      <c r="H108" s="117"/>
      <c r="I108" s="117"/>
      <c r="J108" s="117"/>
      <c r="K108" s="117"/>
      <c r="L108" s="107">
        <f>ROUND(O108*2.5/100+O108,2)</f>
        <v>477.93</v>
      </c>
      <c r="N108" s="121"/>
      <c r="O108" s="6">
        <v>466.27</v>
      </c>
    </row>
    <row r="109" spans="1:15" ht="15.75" x14ac:dyDescent="0.2">
      <c r="A109" s="112"/>
      <c r="B109" s="113"/>
      <c r="C109" s="114"/>
      <c r="D109" s="115"/>
      <c r="E109" s="114"/>
      <c r="F109" s="114"/>
      <c r="G109" s="114"/>
      <c r="H109" s="115"/>
      <c r="I109" s="115"/>
      <c r="J109" s="115"/>
      <c r="K109" s="115"/>
      <c r="L109" s="109"/>
      <c r="N109" s="121"/>
    </row>
    <row r="110" spans="1:15" x14ac:dyDescent="0.2">
      <c r="A110" s="186" t="s">
        <v>59</v>
      </c>
      <c r="B110" s="186"/>
      <c r="C110" s="186"/>
      <c r="D110" s="186"/>
      <c r="E110" s="114"/>
      <c r="F110" s="114"/>
      <c r="G110" s="117" t="s">
        <v>54</v>
      </c>
      <c r="H110" s="117"/>
      <c r="I110" s="117"/>
      <c r="J110" s="117"/>
      <c r="K110" s="117"/>
      <c r="L110" s="107">
        <f>ROUND(O110*2.5/100+O110,2)</f>
        <v>807.01</v>
      </c>
      <c r="N110" s="121"/>
      <c r="O110" s="6">
        <v>787.33</v>
      </c>
    </row>
    <row r="111" spans="1:15" x14ac:dyDescent="0.2">
      <c r="A111" s="186"/>
      <c r="B111" s="186"/>
      <c r="C111" s="186"/>
      <c r="D111" s="186"/>
      <c r="E111" s="114"/>
      <c r="F111" s="114"/>
      <c r="G111" s="117" t="s">
        <v>58</v>
      </c>
      <c r="H111" s="117"/>
      <c r="I111" s="117"/>
      <c r="J111" s="117"/>
      <c r="K111" s="117"/>
      <c r="L111" s="107">
        <f>ROUND(O111*2.5/100+O111,2)</f>
        <v>504.05</v>
      </c>
      <c r="N111" s="121"/>
      <c r="O111" s="6">
        <v>491.76</v>
      </c>
    </row>
    <row r="112" spans="1:15" ht="15" x14ac:dyDescent="0.25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N112" s="121"/>
    </row>
    <row r="113" spans="1:15" ht="13.5" thickBot="1" x14ac:dyDescent="0.25">
      <c r="A113" s="111" t="s">
        <v>60</v>
      </c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N113" s="121"/>
    </row>
    <row r="114" spans="1:15" x14ac:dyDescent="0.2">
      <c r="A114" s="192" t="s">
        <v>61</v>
      </c>
      <c r="B114" s="192"/>
      <c r="C114" s="192"/>
      <c r="D114" s="192"/>
      <c r="E114" s="105"/>
      <c r="F114" s="105"/>
      <c r="G114" s="124" t="s">
        <v>62</v>
      </c>
      <c r="H114" s="106"/>
      <c r="I114" s="106"/>
      <c r="J114" s="106"/>
      <c r="K114" s="106"/>
      <c r="L114" s="107">
        <f>ROUND(O114*2.5/100+O114,2)</f>
        <v>221.86</v>
      </c>
      <c r="N114" s="121"/>
      <c r="O114" s="6">
        <v>216.45</v>
      </c>
    </row>
    <row r="115" spans="1:15" x14ac:dyDescent="0.2">
      <c r="A115" s="192"/>
      <c r="B115" s="192"/>
      <c r="C115" s="192"/>
      <c r="D115" s="192"/>
      <c r="E115" s="105"/>
      <c r="F115" s="105"/>
      <c r="G115" s="124" t="s">
        <v>63</v>
      </c>
      <c r="H115" s="106"/>
      <c r="I115" s="106"/>
      <c r="J115" s="106"/>
      <c r="K115" s="106"/>
      <c r="L115" s="107">
        <f>ROUND(O115*2.5/100+O115,2)</f>
        <v>90.15</v>
      </c>
      <c r="N115" s="121"/>
      <c r="O115" s="6">
        <v>87.95</v>
      </c>
    </row>
    <row r="116" spans="1:15" ht="15.75" x14ac:dyDescent="0.2">
      <c r="B116" s="108"/>
      <c r="C116" s="105"/>
      <c r="D116" s="109"/>
      <c r="E116" s="105"/>
      <c r="F116" s="105"/>
      <c r="G116" s="105"/>
      <c r="H116" s="109"/>
      <c r="I116" s="109"/>
      <c r="J116" s="109"/>
      <c r="K116" s="109"/>
      <c r="L116" s="109"/>
      <c r="N116" s="121"/>
    </row>
    <row r="117" spans="1:15" x14ac:dyDescent="0.2">
      <c r="A117" s="193" t="s">
        <v>88</v>
      </c>
      <c r="B117" s="193"/>
      <c r="C117" s="105"/>
      <c r="D117" s="106"/>
      <c r="E117" s="105"/>
      <c r="F117" s="105"/>
      <c r="G117" s="106" t="s">
        <v>63</v>
      </c>
      <c r="H117" s="106"/>
      <c r="I117" s="106"/>
      <c r="J117" s="106"/>
      <c r="K117" s="106"/>
      <c r="L117" s="107">
        <f>ROUND(O117*2.5/100+O117,2)</f>
        <v>90.15</v>
      </c>
      <c r="N117" s="121"/>
      <c r="O117" s="6">
        <v>87.95</v>
      </c>
    </row>
    <row r="118" spans="1:15" ht="15" x14ac:dyDescent="0.25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N118" s="121"/>
    </row>
    <row r="119" spans="1:15" ht="13.5" thickBot="1" x14ac:dyDescent="0.25">
      <c r="A119" s="96" t="s">
        <v>64</v>
      </c>
      <c r="B119" s="96"/>
      <c r="C119" s="97"/>
      <c r="D119" s="97"/>
      <c r="E119" s="97"/>
      <c r="F119" s="97"/>
      <c r="G119" s="97"/>
      <c r="H119" s="97"/>
      <c r="I119" s="97"/>
      <c r="J119" s="37"/>
      <c r="K119" s="37"/>
      <c r="L119" s="98">
        <f>ROUND(O119*2.5/100+O119,2)</f>
        <v>622.30999999999995</v>
      </c>
      <c r="N119" s="121"/>
      <c r="O119" s="6">
        <v>607.13</v>
      </c>
    </row>
    <row r="120" spans="1:15" x14ac:dyDescent="0.2">
      <c r="A120" s="99"/>
      <c r="B120" s="99"/>
      <c r="C120" s="21"/>
      <c r="D120" s="21"/>
      <c r="E120" s="21"/>
      <c r="F120" s="21"/>
      <c r="G120" s="21"/>
      <c r="H120" s="21"/>
      <c r="I120" s="21"/>
      <c r="J120" s="22"/>
      <c r="K120" s="22"/>
      <c r="L120" s="100"/>
      <c r="N120" s="121"/>
    </row>
    <row r="121" spans="1:15" ht="13.5" thickBot="1" x14ac:dyDescent="0.25">
      <c r="A121" s="96" t="s">
        <v>89</v>
      </c>
      <c r="B121" s="96"/>
      <c r="C121" s="97"/>
      <c r="D121" s="97"/>
      <c r="E121" s="97"/>
      <c r="F121" s="97"/>
      <c r="G121" s="97" t="s">
        <v>66</v>
      </c>
      <c r="H121" s="97"/>
      <c r="I121" s="97"/>
      <c r="J121" s="37"/>
      <c r="K121" s="37"/>
      <c r="L121" s="98">
        <f>ROUND(O121*2.5/100+O121,2)</f>
        <v>102.13</v>
      </c>
      <c r="N121" s="121"/>
      <c r="O121" s="6">
        <v>99.64</v>
      </c>
    </row>
    <row r="122" spans="1:15" ht="15" x14ac:dyDescent="0.25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N122" s="121"/>
    </row>
    <row r="123" spans="1:15" ht="13.5" thickBot="1" x14ac:dyDescent="0.25">
      <c r="A123" s="96" t="s">
        <v>67</v>
      </c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N123" s="121"/>
    </row>
    <row r="124" spans="1:15" ht="15.75" x14ac:dyDescent="0.25">
      <c r="A124" s="101" t="s">
        <v>90</v>
      </c>
      <c r="B124" s="101"/>
      <c r="C124" s="101"/>
      <c r="D124" s="22"/>
      <c r="E124" s="22"/>
      <c r="F124" s="22"/>
      <c r="G124" s="22"/>
      <c r="H124" s="22"/>
      <c r="I124" s="102"/>
      <c r="J124" s="22"/>
      <c r="K124" s="22"/>
      <c r="L124" s="103">
        <f>ROUND(O124*2.5/100+O124,2)</f>
        <v>25.52</v>
      </c>
      <c r="N124" s="121"/>
      <c r="O124" s="6">
        <v>24.9</v>
      </c>
    </row>
    <row r="125" spans="1:15" ht="15.75" x14ac:dyDescent="0.25">
      <c r="A125" s="101" t="s">
        <v>91</v>
      </c>
      <c r="B125" s="101"/>
      <c r="C125" s="101"/>
      <c r="D125" s="22"/>
      <c r="E125" s="22"/>
      <c r="F125" s="22"/>
      <c r="G125" s="22"/>
      <c r="H125" s="22"/>
      <c r="I125" s="102"/>
      <c r="J125" s="22"/>
      <c r="K125" s="22"/>
      <c r="L125" s="103">
        <f>ROUND(O125*2.5/100+O125,2)</f>
        <v>52.28</v>
      </c>
      <c r="N125" s="121"/>
      <c r="O125" s="6">
        <v>51</v>
      </c>
    </row>
    <row r="126" spans="1:15" s="121" customFormat="1" ht="15.75" x14ac:dyDescent="0.25">
      <c r="A126" s="101" t="s">
        <v>112</v>
      </c>
      <c r="B126" s="101"/>
      <c r="C126" s="101"/>
      <c r="D126" s="112"/>
      <c r="E126" s="112"/>
      <c r="F126" s="112"/>
      <c r="G126" s="112"/>
      <c r="H126" s="112"/>
      <c r="I126" s="102"/>
      <c r="J126" s="112"/>
      <c r="K126" s="112"/>
      <c r="L126" s="103">
        <f>ROUND(O126*2.5/100+O126,2)</f>
        <v>80.88</v>
      </c>
      <c r="O126" s="121">
        <v>78.91</v>
      </c>
    </row>
    <row r="127" spans="1:15" s="121" customFormat="1" ht="15.75" x14ac:dyDescent="0.25">
      <c r="A127" s="112"/>
      <c r="B127" s="112"/>
      <c r="C127" s="112"/>
      <c r="D127" s="102"/>
      <c r="E127" s="102"/>
      <c r="F127" s="102"/>
      <c r="G127" s="102"/>
      <c r="H127" s="102"/>
      <c r="I127" s="102"/>
      <c r="J127" s="102"/>
      <c r="K127" s="102"/>
      <c r="L127" s="112"/>
    </row>
    <row r="128" spans="1:15" ht="13.5" thickBot="1" x14ac:dyDescent="0.25">
      <c r="A128" s="96" t="s">
        <v>68</v>
      </c>
      <c r="B128" s="96"/>
      <c r="C128" s="97"/>
      <c r="D128" s="97"/>
      <c r="E128" s="97"/>
      <c r="F128" s="97"/>
      <c r="G128" s="97"/>
      <c r="H128" s="97"/>
      <c r="I128" s="97"/>
      <c r="J128" s="37"/>
      <c r="K128" s="37"/>
      <c r="L128" s="98">
        <f>ROUND(O128*2.5/100+O128,2)</f>
        <v>162.33000000000001</v>
      </c>
      <c r="N128" s="121"/>
      <c r="O128" s="6">
        <v>158.37</v>
      </c>
    </row>
    <row r="129" spans="1:15" x14ac:dyDescent="0.2">
      <c r="A129" s="99"/>
      <c r="B129" s="99"/>
      <c r="C129" s="21"/>
      <c r="D129" s="21"/>
      <c r="E129" s="21"/>
      <c r="F129" s="21"/>
      <c r="G129" s="21"/>
      <c r="H129" s="21"/>
      <c r="I129" s="21"/>
      <c r="J129" s="22"/>
      <c r="K129" s="22"/>
      <c r="L129" s="100"/>
      <c r="N129" s="121"/>
    </row>
    <row r="130" spans="1:15" ht="13.5" thickBot="1" x14ac:dyDescent="0.25">
      <c r="A130" s="96" t="s">
        <v>69</v>
      </c>
      <c r="B130" s="96"/>
      <c r="C130" s="97"/>
      <c r="D130" s="97"/>
      <c r="E130" s="97"/>
      <c r="F130" s="97"/>
      <c r="G130" s="97"/>
      <c r="H130" s="97"/>
      <c r="I130" s="97"/>
      <c r="J130" s="37"/>
      <c r="K130" s="37"/>
      <c r="L130" s="98">
        <f>ROUND(O130*2.5/100+O130,2)</f>
        <v>509.76</v>
      </c>
      <c r="N130" s="121"/>
      <c r="O130" s="6">
        <v>497.33</v>
      </c>
    </row>
    <row r="131" spans="1:15" x14ac:dyDescent="0.2">
      <c r="A131" s="99"/>
      <c r="B131" s="99"/>
      <c r="C131" s="21"/>
      <c r="D131" s="21"/>
      <c r="E131" s="21"/>
      <c r="F131" s="21"/>
      <c r="G131" s="21"/>
      <c r="H131" s="21"/>
      <c r="I131" s="21"/>
      <c r="J131" s="22"/>
      <c r="K131" s="22"/>
      <c r="L131" s="100"/>
      <c r="N131" s="121"/>
    </row>
    <row r="132" spans="1:15" ht="13.5" thickBot="1" x14ac:dyDescent="0.25">
      <c r="A132" s="96" t="s">
        <v>70</v>
      </c>
      <c r="B132" s="96"/>
      <c r="C132" s="97"/>
      <c r="D132" s="97"/>
      <c r="E132" s="97"/>
      <c r="F132" s="97"/>
      <c r="G132" s="97"/>
      <c r="H132" s="97"/>
      <c r="I132" s="97"/>
      <c r="J132" s="37"/>
      <c r="K132" s="37"/>
      <c r="L132" s="98">
        <f>ROUND(O132*2.5/100+O132,2)</f>
        <v>243.14</v>
      </c>
      <c r="N132" s="121"/>
      <c r="O132" s="6">
        <v>237.21</v>
      </c>
    </row>
    <row r="133" spans="1:15" ht="15.75" x14ac:dyDescent="0.25">
      <c r="A133" s="22"/>
      <c r="B133" s="22"/>
      <c r="C133" s="22"/>
      <c r="D133" s="102"/>
      <c r="E133" s="102"/>
      <c r="F133" s="102"/>
      <c r="G133" s="102"/>
      <c r="H133" s="102"/>
      <c r="I133" s="102"/>
      <c r="J133" s="102"/>
      <c r="K133" s="102"/>
      <c r="L133" s="22"/>
      <c r="N133" s="121"/>
    </row>
    <row r="134" spans="1:15" ht="13.5" thickBot="1" x14ac:dyDescent="0.25">
      <c r="A134" s="96" t="s">
        <v>71</v>
      </c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N134" s="121"/>
    </row>
    <row r="135" spans="1:15" ht="15.75" x14ac:dyDescent="0.25">
      <c r="A135" s="101" t="s">
        <v>72</v>
      </c>
      <c r="B135" s="101"/>
      <c r="C135" s="101"/>
      <c r="D135" s="22"/>
      <c r="E135" s="22"/>
      <c r="F135" s="22"/>
      <c r="G135" s="22" t="s">
        <v>73</v>
      </c>
      <c r="H135" s="22"/>
      <c r="I135" s="102"/>
      <c r="J135" s="22"/>
      <c r="K135" s="22"/>
      <c r="L135" s="103">
        <f>ROUND(O135*2.5/100+O135,2)</f>
        <v>107.6</v>
      </c>
      <c r="N135" s="121"/>
      <c r="O135" s="6">
        <v>104.98</v>
      </c>
    </row>
    <row r="136" spans="1:15" ht="15.75" x14ac:dyDescent="0.25">
      <c r="A136" s="101" t="s">
        <v>74</v>
      </c>
      <c r="B136" s="101"/>
      <c r="C136" s="101"/>
      <c r="D136" s="22"/>
      <c r="E136" s="22"/>
      <c r="F136" s="22"/>
      <c r="G136" s="22" t="s">
        <v>73</v>
      </c>
      <c r="H136" s="22"/>
      <c r="I136" s="102"/>
      <c r="J136" s="22"/>
      <c r="K136" s="22"/>
      <c r="L136" s="103">
        <f>ROUND(O136*2.5/100+O136,2)</f>
        <v>178.56</v>
      </c>
      <c r="N136" s="121"/>
      <c r="O136" s="6">
        <v>174.2</v>
      </c>
    </row>
    <row r="137" spans="1:15" ht="15" x14ac:dyDescent="0.25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N137" s="121"/>
    </row>
    <row r="138" spans="1:15" ht="13.5" thickBot="1" x14ac:dyDescent="0.25">
      <c r="A138" s="96" t="s">
        <v>94</v>
      </c>
      <c r="B138" s="96"/>
      <c r="C138" s="96"/>
      <c r="D138" s="96"/>
      <c r="E138" s="96"/>
      <c r="F138" s="123"/>
      <c r="G138" s="123"/>
      <c r="H138" s="123"/>
      <c r="I138" s="123"/>
      <c r="J138" s="123"/>
      <c r="K138" s="123"/>
      <c r="L138" s="98"/>
      <c r="N138" s="121"/>
    </row>
    <row r="139" spans="1:15" s="121" customFormat="1" ht="15.75" x14ac:dyDescent="0.25">
      <c r="A139" s="101" t="s">
        <v>109</v>
      </c>
      <c r="B139" s="101"/>
      <c r="C139" s="101"/>
      <c r="D139" s="112"/>
      <c r="E139" s="112"/>
      <c r="F139" s="112"/>
      <c r="G139" s="112"/>
      <c r="H139" s="112"/>
      <c r="I139" s="102"/>
      <c r="J139" s="112"/>
      <c r="K139" s="112"/>
      <c r="L139" s="103">
        <f>ROUND(O139*2.5/100+O139,2)</f>
        <v>226.01</v>
      </c>
      <c r="O139" s="121">
        <v>220.5</v>
      </c>
    </row>
    <row r="140" spans="1:15" s="121" customFormat="1" ht="15.75" x14ac:dyDescent="0.25">
      <c r="A140" s="101" t="s">
        <v>110</v>
      </c>
      <c r="B140" s="101"/>
      <c r="C140" s="101"/>
      <c r="D140" s="112"/>
      <c r="E140" s="112"/>
      <c r="F140" s="112"/>
      <c r="G140" s="112"/>
      <c r="H140" s="112"/>
      <c r="I140" s="102"/>
      <c r="J140" s="112"/>
      <c r="K140" s="112"/>
      <c r="L140" s="103">
        <f>ROUND(O140*2.5/100+O140,2)</f>
        <v>1130.04</v>
      </c>
      <c r="O140" s="121">
        <v>1102.48</v>
      </c>
    </row>
    <row r="141" spans="1:15" ht="15" x14ac:dyDescent="0.25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N141" s="121"/>
    </row>
    <row r="142" spans="1:15" ht="13.5" thickBot="1" x14ac:dyDescent="0.25">
      <c r="A142" s="96" t="s">
        <v>75</v>
      </c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N142" s="121"/>
    </row>
    <row r="143" spans="1:15" ht="15.75" x14ac:dyDescent="0.25">
      <c r="A143" s="101" t="s">
        <v>76</v>
      </c>
      <c r="B143" s="101"/>
      <c r="C143" s="101"/>
      <c r="D143" s="22"/>
      <c r="E143" s="22"/>
      <c r="F143" s="22"/>
      <c r="G143" s="22" t="s">
        <v>77</v>
      </c>
      <c r="H143" s="22"/>
      <c r="I143" s="102"/>
      <c r="J143" s="22"/>
      <c r="K143" s="22"/>
      <c r="L143" s="103">
        <f>ROUND(O143*2.5/100+O143,2)</f>
        <v>90.63</v>
      </c>
      <c r="N143" s="121"/>
      <c r="O143" s="6">
        <v>88.42</v>
      </c>
    </row>
    <row r="144" spans="1:15" ht="15.75" x14ac:dyDescent="0.25">
      <c r="A144" s="101" t="s">
        <v>78</v>
      </c>
      <c r="B144" s="101"/>
      <c r="C144" s="101"/>
      <c r="D144" s="22"/>
      <c r="E144" s="22"/>
      <c r="F144" s="22"/>
      <c r="G144" s="22" t="s">
        <v>77</v>
      </c>
      <c r="H144" s="22"/>
      <c r="I144" s="102"/>
      <c r="J144" s="22"/>
      <c r="K144" s="22"/>
      <c r="L144" s="103">
        <f>ROUND(O144*2.5/100+O144,2)</f>
        <v>45.31</v>
      </c>
      <c r="N144" s="121"/>
      <c r="O144" s="6">
        <v>44.2</v>
      </c>
    </row>
    <row r="145" spans="1:15" ht="15.75" x14ac:dyDescent="0.25">
      <c r="A145" s="101" t="s">
        <v>92</v>
      </c>
      <c r="B145" s="101"/>
      <c r="C145" s="101"/>
      <c r="D145" s="22"/>
      <c r="E145" s="22"/>
      <c r="F145" s="22"/>
      <c r="G145" s="22" t="s">
        <v>93</v>
      </c>
      <c r="H145" s="22"/>
      <c r="I145" s="102"/>
      <c r="J145" s="22"/>
      <c r="K145" s="22"/>
      <c r="L145" s="103"/>
      <c r="N145" s="121"/>
    </row>
    <row r="146" spans="1:15" ht="15" x14ac:dyDescent="0.25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N146" s="121"/>
    </row>
    <row r="147" spans="1:15" ht="13.5" thickBot="1" x14ac:dyDescent="0.25">
      <c r="A147" s="96" t="s">
        <v>65</v>
      </c>
      <c r="B147" s="96"/>
      <c r="C147" s="97"/>
      <c r="D147" s="97"/>
      <c r="E147" s="97"/>
      <c r="F147" s="97"/>
      <c r="G147" s="97"/>
      <c r="H147" s="97"/>
      <c r="I147" s="97"/>
      <c r="J147" s="37"/>
      <c r="K147" s="37"/>
      <c r="L147" s="98">
        <f>ROUND(O147*2.5/100+O147,2)</f>
        <v>624.57000000000005</v>
      </c>
      <c r="N147" s="121"/>
      <c r="O147" s="6">
        <v>609.34</v>
      </c>
    </row>
    <row r="148" spans="1:15" x14ac:dyDescent="0.2">
      <c r="A148" s="99"/>
      <c r="B148" s="99"/>
      <c r="C148" s="21"/>
      <c r="D148" s="21"/>
      <c r="E148" s="21"/>
      <c r="F148" s="21"/>
      <c r="G148" s="21"/>
      <c r="H148" s="21"/>
      <c r="I148" s="21"/>
      <c r="J148" s="22"/>
      <c r="K148" s="22"/>
      <c r="L148" s="100"/>
      <c r="N148" s="121"/>
    </row>
    <row r="149" spans="1:15" ht="13.5" thickBot="1" x14ac:dyDescent="0.25">
      <c r="A149" s="96" t="s">
        <v>79</v>
      </c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N149" s="121"/>
    </row>
    <row r="150" spans="1:15" ht="15.75" x14ac:dyDescent="0.25">
      <c r="A150" s="101" t="s">
        <v>98</v>
      </c>
      <c r="B150" s="101"/>
      <c r="C150" s="101"/>
      <c r="D150" s="22"/>
      <c r="E150" s="22"/>
      <c r="F150" s="22"/>
      <c r="G150" s="22"/>
      <c r="H150" s="22"/>
      <c r="I150" s="102"/>
      <c r="J150" s="22"/>
      <c r="K150" s="22"/>
      <c r="L150" s="103">
        <f>ROUND(O150*2.5/100+O150,2)</f>
        <v>145.88</v>
      </c>
      <c r="N150" s="121"/>
      <c r="O150" s="6">
        <v>142.32</v>
      </c>
    </row>
    <row r="151" spans="1:15" ht="15.75" x14ac:dyDescent="0.25">
      <c r="A151" s="101" t="s">
        <v>80</v>
      </c>
      <c r="B151" s="101"/>
      <c r="C151" s="101"/>
      <c r="D151" s="22"/>
      <c r="E151" s="22"/>
      <c r="F151" s="22"/>
      <c r="G151" s="22"/>
      <c r="H151" s="22"/>
      <c r="I151" s="102"/>
      <c r="J151" s="22"/>
      <c r="K151" s="22"/>
      <c r="L151" s="103">
        <f>ROUND(O151*2.5/100+O151,2)</f>
        <v>212.76</v>
      </c>
      <c r="N151" s="121"/>
      <c r="O151" s="6">
        <v>207.57</v>
      </c>
    </row>
    <row r="152" spans="1:15" ht="15.75" thickBot="1" x14ac:dyDescent="0.3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N152" s="121"/>
    </row>
    <row r="153" spans="1:15" ht="13.5" thickBot="1" x14ac:dyDescent="0.25">
      <c r="A153" s="118" t="s">
        <v>99</v>
      </c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21"/>
    </row>
    <row r="154" spans="1:15" ht="15.75" x14ac:dyDescent="0.25">
      <c r="A154" s="101" t="s">
        <v>81</v>
      </c>
      <c r="B154" s="101"/>
      <c r="C154" s="101"/>
      <c r="D154" s="22"/>
      <c r="E154" s="22"/>
      <c r="F154" s="22"/>
      <c r="G154" s="22"/>
      <c r="H154" s="22"/>
      <c r="I154" s="102"/>
      <c r="J154" s="22"/>
      <c r="K154" s="22"/>
      <c r="L154" s="103">
        <f>ROUND(O154*2.5/100+O154,2)</f>
        <v>71.42</v>
      </c>
      <c r="N154" s="121"/>
      <c r="O154" s="6">
        <v>69.680000000000007</v>
      </c>
    </row>
    <row r="155" spans="1:15" ht="15.75" x14ac:dyDescent="0.25">
      <c r="A155" s="101" t="s">
        <v>82</v>
      </c>
      <c r="B155" s="101"/>
      <c r="C155" s="101"/>
      <c r="D155" s="22"/>
      <c r="E155" s="22"/>
      <c r="F155" s="22"/>
      <c r="G155" s="22"/>
      <c r="H155" s="22"/>
      <c r="I155" s="102"/>
      <c r="J155" s="22"/>
      <c r="K155" s="22"/>
      <c r="L155" s="103">
        <f>ROUND(O155*2.5/100+O155,2)</f>
        <v>119.04</v>
      </c>
      <c r="N155" s="121"/>
      <c r="O155" s="6">
        <v>116.14</v>
      </c>
    </row>
    <row r="156" spans="1:15" ht="15.75" x14ac:dyDescent="0.25">
      <c r="A156" s="101" t="s">
        <v>83</v>
      </c>
      <c r="B156" s="101"/>
      <c r="C156" s="101"/>
      <c r="D156" s="22"/>
      <c r="E156" s="22"/>
      <c r="F156" s="22"/>
      <c r="G156" s="22"/>
      <c r="H156" s="22"/>
      <c r="I156" s="102"/>
      <c r="J156" s="22"/>
      <c r="K156" s="22"/>
      <c r="L156" s="103">
        <f>ROUND(O156*2.5/100+O156,2)</f>
        <v>178.56</v>
      </c>
      <c r="N156" s="121"/>
      <c r="O156" s="6">
        <v>174.2</v>
      </c>
    </row>
    <row r="157" spans="1:15" ht="27" customHeight="1" x14ac:dyDescent="0.2">
      <c r="A157" s="189" t="s">
        <v>84</v>
      </c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03"/>
    </row>
    <row r="158" spans="1:15" ht="13.5" thickBot="1" x14ac:dyDescent="0.25"/>
    <row r="159" spans="1:15" ht="15.75" thickBot="1" x14ac:dyDescent="0.3">
      <c r="A159" s="125"/>
      <c r="B159" s="125"/>
      <c r="C159" s="125" t="s">
        <v>106</v>
      </c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</row>
    <row r="160" spans="1:15" ht="13.5" thickBot="1" x14ac:dyDescent="0.25"/>
    <row r="161" spans="1:8" x14ac:dyDescent="0.2">
      <c r="A161" s="126"/>
      <c r="B161" s="157" t="s">
        <v>100</v>
      </c>
      <c r="C161" s="154" t="s">
        <v>2</v>
      </c>
      <c r="D161" s="154" t="s">
        <v>3</v>
      </c>
      <c r="E161" s="126"/>
      <c r="F161" s="154" t="s">
        <v>101</v>
      </c>
      <c r="G161" s="154" t="s">
        <v>102</v>
      </c>
      <c r="H161" s="148" t="s">
        <v>103</v>
      </c>
    </row>
    <row r="162" spans="1:8" x14ac:dyDescent="0.2">
      <c r="A162" s="126"/>
      <c r="B162" s="158"/>
      <c r="C162" s="155"/>
      <c r="D162" s="155"/>
      <c r="E162" s="126"/>
      <c r="F162" s="155"/>
      <c r="G162" s="155"/>
      <c r="H162" s="149"/>
    </row>
    <row r="163" spans="1:8" ht="13.5" thickBot="1" x14ac:dyDescent="0.25">
      <c r="A163" s="126"/>
      <c r="B163" s="159"/>
      <c r="C163" s="156"/>
      <c r="D163" s="156"/>
      <c r="E163" s="126"/>
      <c r="F163" s="156"/>
      <c r="G163" s="156"/>
      <c r="H163" s="150"/>
    </row>
    <row r="164" spans="1:8" x14ac:dyDescent="0.2">
      <c r="A164" s="126"/>
      <c r="B164" s="160" t="s">
        <v>4</v>
      </c>
      <c r="C164" s="129">
        <v>24</v>
      </c>
      <c r="D164" s="129">
        <v>623</v>
      </c>
      <c r="E164" s="127" t="str">
        <f>CONCATENATE($B$164,"-",C164,"-",D164)</f>
        <v>A1-24-623</v>
      </c>
      <c r="F164" s="134">
        <f t="shared" ref="F164:F195" si="58">VLOOKUP(E164,$E$11:$P$82,10,FALSE)</f>
        <v>38.369999999999997</v>
      </c>
      <c r="G164" s="134">
        <f t="shared" ref="G164:G195" si="59">VLOOKUP(E164,$E$11:$P$82,11,FALSE)</f>
        <v>44.13</v>
      </c>
      <c r="H164" s="139">
        <f t="shared" ref="H164:H195" si="60">VLOOKUP(E164,$E$11:$P$82,12,FALSE)</f>
        <v>47.96</v>
      </c>
    </row>
    <row r="165" spans="1:8" x14ac:dyDescent="0.2">
      <c r="A165" s="126"/>
      <c r="B165" s="161"/>
      <c r="C165" s="130">
        <v>24</v>
      </c>
      <c r="D165" s="130">
        <v>83</v>
      </c>
      <c r="E165" s="127" t="str">
        <f>CONCATENATE($B$164,"-",C165,"-",D165)</f>
        <v>A1-24-83</v>
      </c>
      <c r="F165" s="137">
        <f t="shared" si="58"/>
        <v>38.68</v>
      </c>
      <c r="G165" s="135">
        <f t="shared" si="59"/>
        <v>44.48</v>
      </c>
      <c r="H165" s="140">
        <f t="shared" si="60"/>
        <v>48.35</v>
      </c>
    </row>
    <row r="166" spans="1:8" x14ac:dyDescent="0.2">
      <c r="A166" s="126"/>
      <c r="B166" s="161"/>
      <c r="C166" s="130">
        <v>22</v>
      </c>
      <c r="D166" s="130">
        <v>75</v>
      </c>
      <c r="E166" s="127" t="str">
        <f t="shared" ref="E166:E170" si="61">CONCATENATE($B$164,"-",C166,"-",D166)</f>
        <v>A1-22-75</v>
      </c>
      <c r="F166" s="135">
        <f t="shared" si="58"/>
        <v>35.979999999999997</v>
      </c>
      <c r="G166" s="135">
        <f t="shared" si="59"/>
        <v>41.38</v>
      </c>
      <c r="H166" s="140">
        <f t="shared" si="60"/>
        <v>44.98</v>
      </c>
    </row>
    <row r="167" spans="1:8" x14ac:dyDescent="0.2">
      <c r="A167" s="126"/>
      <c r="B167" s="161"/>
      <c r="C167" s="130">
        <v>22</v>
      </c>
      <c r="D167" s="130">
        <v>67</v>
      </c>
      <c r="E167" s="127" t="str">
        <f t="shared" si="61"/>
        <v>A1-22-67</v>
      </c>
      <c r="F167" s="135">
        <f t="shared" si="58"/>
        <v>34.119999999999997</v>
      </c>
      <c r="G167" s="135">
        <f t="shared" si="59"/>
        <v>39.24</v>
      </c>
      <c r="H167" s="140">
        <f t="shared" si="60"/>
        <v>42.65</v>
      </c>
    </row>
    <row r="168" spans="1:8" x14ac:dyDescent="0.2">
      <c r="A168" s="126"/>
      <c r="B168" s="161"/>
      <c r="C168" s="130">
        <v>22</v>
      </c>
      <c r="D168" s="130">
        <v>60</v>
      </c>
      <c r="E168" s="127" t="str">
        <f t="shared" si="61"/>
        <v>A1-22-60</v>
      </c>
      <c r="F168" s="135">
        <f t="shared" si="58"/>
        <v>32.49</v>
      </c>
      <c r="G168" s="135">
        <f t="shared" si="59"/>
        <v>37.36</v>
      </c>
      <c r="H168" s="140">
        <f t="shared" si="60"/>
        <v>40.61</v>
      </c>
    </row>
    <row r="169" spans="1:8" x14ac:dyDescent="0.2">
      <c r="A169" s="121"/>
      <c r="B169" s="161"/>
      <c r="C169" s="130">
        <v>22</v>
      </c>
      <c r="D169" s="130">
        <v>55</v>
      </c>
      <c r="E169" s="127" t="str">
        <f t="shared" si="61"/>
        <v>A1-22-55</v>
      </c>
      <c r="F169" s="135">
        <f t="shared" si="58"/>
        <v>31.32</v>
      </c>
      <c r="G169" s="135">
        <f t="shared" si="59"/>
        <v>36.020000000000003</v>
      </c>
      <c r="H169" s="140">
        <f t="shared" si="60"/>
        <v>39.15</v>
      </c>
    </row>
    <row r="170" spans="1:8" ht="13.5" thickBot="1" x14ac:dyDescent="0.25">
      <c r="A170" s="121"/>
      <c r="B170" s="162"/>
      <c r="C170" s="131">
        <v>22</v>
      </c>
      <c r="D170" s="131">
        <v>50</v>
      </c>
      <c r="E170" s="127" t="str">
        <f t="shared" si="61"/>
        <v>A1-22-50</v>
      </c>
      <c r="F170" s="136">
        <f t="shared" si="58"/>
        <v>30.16</v>
      </c>
      <c r="G170" s="136">
        <f t="shared" si="59"/>
        <v>34.68</v>
      </c>
      <c r="H170" s="141">
        <f t="shared" si="60"/>
        <v>37.700000000000003</v>
      </c>
    </row>
    <row r="171" spans="1:8" x14ac:dyDescent="0.2">
      <c r="A171" s="121"/>
      <c r="B171" s="163" t="s">
        <v>5</v>
      </c>
      <c r="C171" s="132">
        <v>24</v>
      </c>
      <c r="D171" s="132">
        <v>623</v>
      </c>
      <c r="E171" s="127" t="str">
        <f>CONCATENATE($B$171,"-",C171,"-",D171)</f>
        <v>A2-24-623</v>
      </c>
      <c r="F171" s="137">
        <f t="shared" si="58"/>
        <v>36.97</v>
      </c>
      <c r="G171" s="137">
        <f t="shared" si="59"/>
        <v>42.52</v>
      </c>
      <c r="H171" s="142">
        <f t="shared" si="60"/>
        <v>46.21</v>
      </c>
    </row>
    <row r="172" spans="1:8" x14ac:dyDescent="0.2">
      <c r="A172" s="121"/>
      <c r="B172" s="164"/>
      <c r="C172" s="130">
        <v>24</v>
      </c>
      <c r="D172" s="130">
        <v>83</v>
      </c>
      <c r="E172" s="127" t="str">
        <f t="shared" ref="E172:E177" si="62">CONCATENATE($B$171,"-",C172,"-",D172)</f>
        <v>A2-24-83</v>
      </c>
      <c r="F172" s="135">
        <f t="shared" si="58"/>
        <v>37.11</v>
      </c>
      <c r="G172" s="135">
        <f t="shared" si="59"/>
        <v>42.68</v>
      </c>
      <c r="H172" s="140">
        <f t="shared" si="60"/>
        <v>46.39</v>
      </c>
    </row>
    <row r="173" spans="1:8" x14ac:dyDescent="0.2">
      <c r="A173" s="121"/>
      <c r="B173" s="164"/>
      <c r="C173" s="130">
        <v>22</v>
      </c>
      <c r="D173" s="130">
        <v>75</v>
      </c>
      <c r="E173" s="127" t="str">
        <f t="shared" si="62"/>
        <v>A2-22-75</v>
      </c>
      <c r="F173" s="135">
        <f t="shared" si="58"/>
        <v>34.42</v>
      </c>
      <c r="G173" s="135">
        <f t="shared" si="59"/>
        <v>39.58</v>
      </c>
      <c r="H173" s="140">
        <f t="shared" si="60"/>
        <v>43.03</v>
      </c>
    </row>
    <row r="174" spans="1:8" x14ac:dyDescent="0.2">
      <c r="A174" s="121"/>
      <c r="B174" s="164"/>
      <c r="C174" s="130">
        <v>22</v>
      </c>
      <c r="D174" s="130">
        <v>67</v>
      </c>
      <c r="E174" s="127" t="str">
        <f t="shared" si="62"/>
        <v>A2-22-67</v>
      </c>
      <c r="F174" s="135">
        <f t="shared" si="58"/>
        <v>32.549999999999997</v>
      </c>
      <c r="G174" s="135">
        <f t="shared" si="59"/>
        <v>37.43</v>
      </c>
      <c r="H174" s="140">
        <f t="shared" si="60"/>
        <v>40.69</v>
      </c>
    </row>
    <row r="175" spans="1:8" x14ac:dyDescent="0.2">
      <c r="A175" s="121"/>
      <c r="B175" s="164"/>
      <c r="C175" s="130">
        <v>22</v>
      </c>
      <c r="D175" s="130">
        <v>60</v>
      </c>
      <c r="E175" s="127" t="str">
        <f t="shared" si="62"/>
        <v>A2-22-60</v>
      </c>
      <c r="F175" s="135">
        <f t="shared" si="58"/>
        <v>30.92</v>
      </c>
      <c r="G175" s="135">
        <f t="shared" si="59"/>
        <v>35.56</v>
      </c>
      <c r="H175" s="140">
        <f t="shared" si="60"/>
        <v>38.65</v>
      </c>
    </row>
    <row r="176" spans="1:8" x14ac:dyDescent="0.2">
      <c r="A176" s="121"/>
      <c r="B176" s="164"/>
      <c r="C176" s="130">
        <v>22</v>
      </c>
      <c r="D176" s="130">
        <v>55</v>
      </c>
      <c r="E176" s="127" t="str">
        <f t="shared" si="62"/>
        <v>A2-22-55</v>
      </c>
      <c r="F176" s="135">
        <f t="shared" si="58"/>
        <v>29.76</v>
      </c>
      <c r="G176" s="135">
        <f t="shared" si="59"/>
        <v>34.22</v>
      </c>
      <c r="H176" s="140">
        <f t="shared" si="60"/>
        <v>37.200000000000003</v>
      </c>
    </row>
    <row r="177" spans="1:12" ht="13.5" thickBot="1" x14ac:dyDescent="0.25">
      <c r="A177" s="121"/>
      <c r="B177" s="165"/>
      <c r="C177" s="131">
        <v>22</v>
      </c>
      <c r="D177" s="131">
        <v>50</v>
      </c>
      <c r="E177" s="127" t="str">
        <f t="shared" si="62"/>
        <v>A2-22-50</v>
      </c>
      <c r="F177" s="136">
        <f t="shared" si="58"/>
        <v>28.59</v>
      </c>
      <c r="G177" s="136">
        <f t="shared" si="59"/>
        <v>32.880000000000003</v>
      </c>
      <c r="H177" s="141">
        <f t="shared" si="60"/>
        <v>35.74</v>
      </c>
    </row>
    <row r="178" spans="1:12" ht="13.5" thickBot="1" x14ac:dyDescent="0.25">
      <c r="A178" s="121"/>
      <c r="B178" s="128" t="s">
        <v>43</v>
      </c>
      <c r="C178" s="133">
        <v>20</v>
      </c>
      <c r="D178" s="133">
        <v>40</v>
      </c>
      <c r="E178" s="127" t="str">
        <f>CONCATENATE($B$178,"-",C178,"-",D178)</f>
        <v>B-20-40</v>
      </c>
      <c r="F178" s="138">
        <f t="shared" si="58"/>
        <v>24.38</v>
      </c>
      <c r="G178" s="138">
        <f t="shared" si="59"/>
        <v>28.04</v>
      </c>
      <c r="H178" s="143">
        <f t="shared" si="60"/>
        <v>30.48</v>
      </c>
    </row>
    <row r="179" spans="1:12" x14ac:dyDescent="0.2">
      <c r="A179" s="121"/>
      <c r="B179" s="158" t="s">
        <v>6</v>
      </c>
      <c r="C179" s="132">
        <v>22</v>
      </c>
      <c r="D179" s="132">
        <v>67</v>
      </c>
      <c r="E179" s="127" t="str">
        <f>CONCATENATE($B$179,"-",C179,"-",D179)</f>
        <v>C1-22-67</v>
      </c>
      <c r="F179" s="137">
        <f t="shared" si="58"/>
        <v>29.92</v>
      </c>
      <c r="G179" s="137">
        <f t="shared" si="59"/>
        <v>34.409999999999997</v>
      </c>
      <c r="H179" s="142">
        <f t="shared" si="60"/>
        <v>37.4</v>
      </c>
    </row>
    <row r="180" spans="1:12" x14ac:dyDescent="0.2">
      <c r="A180" s="121"/>
      <c r="B180" s="158"/>
      <c r="C180" s="130">
        <v>22</v>
      </c>
      <c r="D180" s="130">
        <v>55</v>
      </c>
      <c r="E180" s="127" t="str">
        <f t="shared" ref="E180:E184" si="63">CONCATENATE($B$179,"-",C180,"-",D180)</f>
        <v>C1-22-55</v>
      </c>
      <c r="F180" s="135">
        <f t="shared" si="58"/>
        <v>27.13</v>
      </c>
      <c r="G180" s="135">
        <f t="shared" si="59"/>
        <v>31.2</v>
      </c>
      <c r="H180" s="140">
        <f t="shared" si="60"/>
        <v>33.909999999999997</v>
      </c>
    </row>
    <row r="181" spans="1:12" x14ac:dyDescent="0.2">
      <c r="A181" s="121"/>
      <c r="B181" s="158"/>
      <c r="C181" s="130">
        <v>20</v>
      </c>
      <c r="D181" s="130">
        <v>47</v>
      </c>
      <c r="E181" s="127" t="str">
        <f t="shared" si="63"/>
        <v>C1-20-47</v>
      </c>
      <c r="F181" s="135">
        <f t="shared" si="58"/>
        <v>24.47</v>
      </c>
      <c r="G181" s="135">
        <f t="shared" si="59"/>
        <v>28.14</v>
      </c>
      <c r="H181" s="140">
        <f t="shared" si="60"/>
        <v>30.59</v>
      </c>
    </row>
    <row r="182" spans="1:12" x14ac:dyDescent="0.2">
      <c r="A182" s="121"/>
      <c r="B182" s="158"/>
      <c r="C182" s="130">
        <v>20</v>
      </c>
      <c r="D182" s="130">
        <v>40</v>
      </c>
      <c r="E182" s="127" t="str">
        <f t="shared" si="63"/>
        <v>C1-20-40</v>
      </c>
      <c r="F182" s="135">
        <f t="shared" si="58"/>
        <v>22.83</v>
      </c>
      <c r="G182" s="135">
        <f t="shared" si="59"/>
        <v>26.25</v>
      </c>
      <c r="H182" s="140">
        <f t="shared" si="60"/>
        <v>28.54</v>
      </c>
    </row>
    <row r="183" spans="1:12" s="121" customFormat="1" x14ac:dyDescent="0.2">
      <c r="B183" s="158"/>
      <c r="C183" s="130">
        <v>18</v>
      </c>
      <c r="D183" s="130">
        <v>33</v>
      </c>
      <c r="E183" s="127" t="str">
        <f t="shared" ref="E183" si="64">CONCATENATE($B$179,"-",C183,"-",D183)</f>
        <v>C1-18-33</v>
      </c>
      <c r="F183" s="135">
        <f t="shared" si="58"/>
        <v>20.69</v>
      </c>
      <c r="G183" s="135">
        <f t="shared" si="59"/>
        <v>23.79</v>
      </c>
      <c r="H183" s="140">
        <f t="shared" si="60"/>
        <v>25.86</v>
      </c>
      <c r="I183" s="119"/>
      <c r="J183" s="2"/>
      <c r="K183" s="2"/>
      <c r="L183" s="5"/>
    </row>
    <row r="184" spans="1:12" ht="13.5" thickBot="1" x14ac:dyDescent="0.25">
      <c r="A184" s="121"/>
      <c r="B184" s="159"/>
      <c r="C184" s="131">
        <v>17</v>
      </c>
      <c r="D184" s="131">
        <v>31</v>
      </c>
      <c r="E184" s="127" t="str">
        <f t="shared" si="63"/>
        <v>C1-17-31</v>
      </c>
      <c r="F184" s="136">
        <f t="shared" si="58"/>
        <v>19.97</v>
      </c>
      <c r="G184" s="136">
        <f t="shared" si="59"/>
        <v>22.97</v>
      </c>
      <c r="H184" s="141">
        <f t="shared" si="60"/>
        <v>24.96</v>
      </c>
    </row>
    <row r="185" spans="1:12" x14ac:dyDescent="0.2">
      <c r="A185" s="121"/>
      <c r="B185" s="151" t="s">
        <v>7</v>
      </c>
      <c r="C185" s="132">
        <v>18</v>
      </c>
      <c r="D185" s="132">
        <v>33</v>
      </c>
      <c r="E185" s="127" t="str">
        <f>CONCATENATE($B$185,"-",C185,"-",D185)</f>
        <v>C2-18-33</v>
      </c>
      <c r="F185" s="137">
        <f t="shared" si="58"/>
        <v>19.37</v>
      </c>
      <c r="G185" s="137">
        <f t="shared" si="59"/>
        <v>22.28</v>
      </c>
      <c r="H185" s="142">
        <f t="shared" si="60"/>
        <v>24.21</v>
      </c>
    </row>
    <row r="186" spans="1:12" x14ac:dyDescent="0.2">
      <c r="A186" s="126"/>
      <c r="B186" s="152"/>
      <c r="C186" s="130">
        <v>17</v>
      </c>
      <c r="D186" s="130">
        <v>31</v>
      </c>
      <c r="E186" s="127" t="str">
        <f t="shared" ref="E186:E190" si="65">CONCATENATE($B$185,"-",C186,"-",D186)</f>
        <v>C2-17-31</v>
      </c>
      <c r="F186" s="135">
        <f t="shared" si="58"/>
        <v>18.649999999999999</v>
      </c>
      <c r="G186" s="135">
        <f t="shared" si="59"/>
        <v>21.45</v>
      </c>
      <c r="H186" s="140">
        <f t="shared" si="60"/>
        <v>23.31</v>
      </c>
    </row>
    <row r="187" spans="1:12" x14ac:dyDescent="0.2">
      <c r="A187" s="126"/>
      <c r="B187" s="152"/>
      <c r="C187" s="130">
        <v>16</v>
      </c>
      <c r="D187" s="130">
        <v>29</v>
      </c>
      <c r="E187" s="127" t="str">
        <f t="shared" si="65"/>
        <v>C2-16-29</v>
      </c>
      <c r="F187" s="135">
        <f t="shared" si="58"/>
        <v>17.93</v>
      </c>
      <c r="G187" s="135">
        <f t="shared" si="59"/>
        <v>20.62</v>
      </c>
      <c r="H187" s="140">
        <f t="shared" si="60"/>
        <v>22.41</v>
      </c>
    </row>
    <row r="188" spans="1:12" x14ac:dyDescent="0.2">
      <c r="A188" s="126"/>
      <c r="B188" s="152"/>
      <c r="C188" s="130">
        <v>15</v>
      </c>
      <c r="D188" s="130">
        <v>26</v>
      </c>
      <c r="E188" s="127" t="str">
        <f t="shared" si="65"/>
        <v>C2-15-26</v>
      </c>
      <c r="F188" s="135">
        <f t="shared" si="58"/>
        <v>16.98</v>
      </c>
      <c r="G188" s="135">
        <f t="shared" si="59"/>
        <v>19.53</v>
      </c>
      <c r="H188" s="140">
        <f t="shared" si="60"/>
        <v>21.23</v>
      </c>
    </row>
    <row r="189" spans="1:12" x14ac:dyDescent="0.2">
      <c r="A189" s="126"/>
      <c r="B189" s="152"/>
      <c r="C189" s="130">
        <v>14</v>
      </c>
      <c r="D189" s="130">
        <v>23</v>
      </c>
      <c r="E189" s="127" t="str">
        <f t="shared" si="65"/>
        <v>C2-14-23</v>
      </c>
      <c r="F189" s="135">
        <f t="shared" si="58"/>
        <v>16.02</v>
      </c>
      <c r="G189" s="135">
        <f t="shared" si="59"/>
        <v>18.420000000000002</v>
      </c>
      <c r="H189" s="140">
        <f t="shared" si="60"/>
        <v>20.03</v>
      </c>
    </row>
    <row r="190" spans="1:12" ht="13.5" thickBot="1" x14ac:dyDescent="0.25">
      <c r="A190" s="126"/>
      <c r="B190" s="153"/>
      <c r="C190" s="131">
        <v>13</v>
      </c>
      <c r="D190" s="131">
        <v>20</v>
      </c>
      <c r="E190" s="127" t="str">
        <f t="shared" si="65"/>
        <v>C2-13-20</v>
      </c>
      <c r="F190" s="136">
        <f t="shared" si="58"/>
        <v>15.07</v>
      </c>
      <c r="G190" s="136">
        <f t="shared" si="59"/>
        <v>17.329999999999998</v>
      </c>
      <c r="H190" s="141">
        <f t="shared" si="60"/>
        <v>18.84</v>
      </c>
    </row>
    <row r="191" spans="1:12" x14ac:dyDescent="0.2">
      <c r="A191" s="126"/>
      <c r="B191" s="151" t="s">
        <v>8</v>
      </c>
      <c r="C191" s="132">
        <v>14</v>
      </c>
      <c r="D191" s="132">
        <v>28</v>
      </c>
      <c r="E191" s="127" t="str">
        <f>CONCATENATE($B$191,"-",C191,"-",D191)</f>
        <v>AP-14-28</v>
      </c>
      <c r="F191" s="137">
        <f t="shared" si="58"/>
        <v>16.59</v>
      </c>
      <c r="G191" s="137">
        <f t="shared" si="59"/>
        <v>19.079999999999998</v>
      </c>
      <c r="H191" s="142">
        <f t="shared" si="60"/>
        <v>20.74</v>
      </c>
    </row>
    <row r="192" spans="1:12" x14ac:dyDescent="0.2">
      <c r="A192" s="126"/>
      <c r="B192" s="152"/>
      <c r="C192" s="130">
        <v>13</v>
      </c>
      <c r="D192" s="130">
        <v>27</v>
      </c>
      <c r="E192" s="127" t="str">
        <f t="shared" ref="E192:E195" si="66">CONCATENATE($B$191,"-",C192,"-",D192)</f>
        <v>AP-13-27</v>
      </c>
      <c r="F192" s="135">
        <f t="shared" si="58"/>
        <v>16.100000000000001</v>
      </c>
      <c r="G192" s="135">
        <f t="shared" si="59"/>
        <v>18.52</v>
      </c>
      <c r="H192" s="140">
        <f t="shared" si="60"/>
        <v>20.13</v>
      </c>
    </row>
    <row r="193" spans="1:8" x14ac:dyDescent="0.2">
      <c r="A193" s="126"/>
      <c r="B193" s="152"/>
      <c r="C193" s="130">
        <v>13</v>
      </c>
      <c r="D193" s="130">
        <v>24</v>
      </c>
      <c r="E193" s="127" t="str">
        <f t="shared" si="66"/>
        <v>AP-13-24</v>
      </c>
      <c r="F193" s="135">
        <f t="shared" si="58"/>
        <v>15.4</v>
      </c>
      <c r="G193" s="135">
        <f t="shared" si="59"/>
        <v>17.71</v>
      </c>
      <c r="H193" s="140">
        <f t="shared" si="60"/>
        <v>19.25</v>
      </c>
    </row>
    <row r="194" spans="1:8" x14ac:dyDescent="0.2">
      <c r="A194" s="126"/>
      <c r="B194" s="152"/>
      <c r="C194" s="130">
        <v>11</v>
      </c>
      <c r="D194" s="130">
        <v>22</v>
      </c>
      <c r="E194" s="127" t="str">
        <f t="shared" si="66"/>
        <v>AP-11-22</v>
      </c>
      <c r="F194" s="135">
        <f t="shared" si="58"/>
        <v>14.42</v>
      </c>
      <c r="G194" s="135">
        <f t="shared" si="59"/>
        <v>16.579999999999998</v>
      </c>
      <c r="H194" s="140">
        <f t="shared" si="60"/>
        <v>18.03</v>
      </c>
    </row>
    <row r="195" spans="1:8" ht="13.5" thickBot="1" x14ac:dyDescent="0.25">
      <c r="A195" s="126"/>
      <c r="B195" s="153"/>
      <c r="C195" s="131">
        <v>10</v>
      </c>
      <c r="D195" s="131">
        <v>20</v>
      </c>
      <c r="E195" s="127" t="str">
        <f t="shared" si="66"/>
        <v>AP-10-20</v>
      </c>
      <c r="F195" s="136">
        <f t="shared" si="58"/>
        <v>13.7</v>
      </c>
      <c r="G195" s="136">
        <f t="shared" si="59"/>
        <v>15.76</v>
      </c>
      <c r="H195" s="141">
        <f t="shared" si="60"/>
        <v>17.13</v>
      </c>
    </row>
    <row r="196" spans="1:8" x14ac:dyDescent="0.2">
      <c r="A196" s="121"/>
      <c r="B196" s="119"/>
      <c r="C196" s="119"/>
      <c r="D196" s="119"/>
      <c r="E196" s="122"/>
      <c r="F196" s="120"/>
      <c r="G196" s="120"/>
      <c r="H196" s="120"/>
    </row>
    <row r="197" spans="1:8" x14ac:dyDescent="0.2">
      <c r="A197" s="144" t="s">
        <v>104</v>
      </c>
      <c r="B197" s="126"/>
      <c r="C197" s="126"/>
      <c r="D197" s="126"/>
      <c r="E197" s="126"/>
      <c r="F197" s="126"/>
      <c r="G197" s="126"/>
      <c r="H197" s="126"/>
    </row>
  </sheetData>
  <mergeCells count="58">
    <mergeCell ref="A157:K157"/>
    <mergeCell ref="A85:L85"/>
    <mergeCell ref="F8:F10"/>
    <mergeCell ref="A14:A15"/>
    <mergeCell ref="A39:A41"/>
    <mergeCell ref="C8:C10"/>
    <mergeCell ref="D8:D10"/>
    <mergeCell ref="A28:A30"/>
    <mergeCell ref="A73:A77"/>
    <mergeCell ref="A78:A82"/>
    <mergeCell ref="A60:A62"/>
    <mergeCell ref="A63:A65"/>
    <mergeCell ref="H8:H10"/>
    <mergeCell ref="A99:M99"/>
    <mergeCell ref="A114:D115"/>
    <mergeCell ref="A117:B117"/>
    <mergeCell ref="A107:D108"/>
    <mergeCell ref="A110:D111"/>
    <mergeCell ref="I8:I10"/>
    <mergeCell ref="A20:A21"/>
    <mergeCell ref="A35:A36"/>
    <mergeCell ref="A102:E103"/>
    <mergeCell ref="A71:A72"/>
    <mergeCell ref="A57:A59"/>
    <mergeCell ref="A51:A53"/>
    <mergeCell ref="A66:A67"/>
    <mergeCell ref="A68:A70"/>
    <mergeCell ref="A54:A55"/>
    <mergeCell ref="A105:D105"/>
    <mergeCell ref="A4:L4"/>
    <mergeCell ref="A6:L6"/>
    <mergeCell ref="A8:A10"/>
    <mergeCell ref="A18:A19"/>
    <mergeCell ref="A33:A34"/>
    <mergeCell ref="M9:M10"/>
    <mergeCell ref="A46:A47"/>
    <mergeCell ref="A48:A50"/>
    <mergeCell ref="A31:A32"/>
    <mergeCell ref="A25:A27"/>
    <mergeCell ref="A42:A44"/>
    <mergeCell ref="B8:B10"/>
    <mergeCell ref="A16:A17"/>
    <mergeCell ref="E8:E10"/>
    <mergeCell ref="L8:L10"/>
    <mergeCell ref="J8:J10"/>
    <mergeCell ref="K8:K10"/>
    <mergeCell ref="G8:G10"/>
    <mergeCell ref="H161:H163"/>
    <mergeCell ref="B191:B195"/>
    <mergeCell ref="C161:C163"/>
    <mergeCell ref="D161:D163"/>
    <mergeCell ref="B161:B163"/>
    <mergeCell ref="B164:B170"/>
    <mergeCell ref="B171:B177"/>
    <mergeCell ref="B179:B184"/>
    <mergeCell ref="B185:B190"/>
    <mergeCell ref="F161:F163"/>
    <mergeCell ref="G161:G163"/>
  </mergeCells>
  <phoneticPr fontId="0" type="noConversion"/>
  <pageMargins left="0.39370078740157483" right="0.33" top="0.51181102362204722" bottom="0.47244094488188981" header="0" footer="0"/>
  <pageSetup paperSize="9" scale="9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"/>
  <sheetViews>
    <sheetView workbookViewId="0">
      <selection activeCell="C5" sqref="C5"/>
    </sheetView>
  </sheetViews>
  <sheetFormatPr baseColWidth="10" defaultRowHeight="12.75" x14ac:dyDescent="0.2"/>
  <sheetData>
    <row r="2" spans="1:3" x14ac:dyDescent="0.2">
      <c r="A2" s="1" t="s">
        <v>113</v>
      </c>
    </row>
    <row r="4" spans="1:3" ht="33.75" customHeight="1" x14ac:dyDescent="0.25">
      <c r="A4" s="194" t="s">
        <v>36</v>
      </c>
      <c r="B4" s="195"/>
      <c r="C4" s="82">
        <f>[1]Taula!$E$19</f>
        <v>0.31680000000000003</v>
      </c>
    </row>
    <row r="5" spans="1:3" ht="36" customHeight="1" x14ac:dyDescent="0.25">
      <c r="A5" s="194" t="s">
        <v>37</v>
      </c>
      <c r="B5" s="195"/>
      <c r="C5" s="83">
        <f>[1]Taula!$E$20</f>
        <v>17945.45</v>
      </c>
    </row>
  </sheetData>
  <mergeCells count="2">
    <mergeCell ref="A4:B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Topalls</vt:lpstr>
      <vt:lpstr>Hoja1!Área_de_impresión</vt:lpstr>
    </vt:vector>
  </TitlesOfParts>
  <Company>DIPUTACIÓ DE TARRAGONA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Joan Manel Marchena Targa</cp:lastModifiedBy>
  <cp:lastPrinted>2023-02-20T10:51:16Z</cp:lastPrinted>
  <dcterms:created xsi:type="dcterms:W3CDTF">2008-12-12T12:48:51Z</dcterms:created>
  <dcterms:modified xsi:type="dcterms:W3CDTF">2025-07-21T11:55:23Z</dcterms:modified>
</cp:coreProperties>
</file>