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Transp_ExpElec\Docs explotacio\TRANSPARENCIA\CONTINGUTS WEB\5_SERVEIS_TRAMITS\5.1.6 Suggeriments_queixes_no conformitat\2022\Viladecans Soluciona 2022\"/>
    </mc:Choice>
  </mc:AlternateContent>
  <bookViews>
    <workbookView xWindow="-120" yWindow="-120" windowWidth="29040" windowHeight="15840" activeTab="4"/>
  </bookViews>
  <sheets>
    <sheet name="Per estat" sheetId="1" r:id="rId1"/>
    <sheet name="Per procedencia" sheetId="2" r:id="rId2"/>
    <sheet name="per tipologia" sheetId="12" r:id="rId3"/>
    <sheet name="per mesos" sheetId="4" r:id="rId4"/>
    <sheet name="registre general+mes" sheetId="5" r:id="rId5"/>
    <sheet name="xarxes socials+element" sheetId="6" r:id="rId6"/>
    <sheet name="xarxes socials+mes" sheetId="7" r:id="rId7"/>
    <sheet name="agents civiques+mes" sheetId="10" r:id="rId8"/>
    <sheet name="per edifici municipal" sheetId="8" r:id="rId9"/>
    <sheet name="per districte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2" l="1"/>
  <c r="C11" i="12"/>
  <c r="C13" i="12"/>
  <c r="C27" i="12"/>
  <c r="C29" i="12"/>
  <c r="C43" i="12"/>
  <c r="C45" i="12"/>
  <c r="C61" i="12"/>
  <c r="C77" i="12"/>
  <c r="C93" i="12"/>
  <c r="C109" i="12"/>
  <c r="C123" i="12"/>
  <c r="C125" i="12"/>
  <c r="C139" i="12"/>
  <c r="C141" i="12"/>
  <c r="C155" i="12"/>
  <c r="C157" i="12"/>
  <c r="C171" i="12"/>
  <c r="C173" i="12"/>
  <c r="B9" i="12"/>
  <c r="B8" i="12"/>
  <c r="B6" i="12"/>
  <c r="B184" i="12"/>
  <c r="C21" i="12" s="1"/>
  <c r="C5" i="10"/>
  <c r="C6" i="10"/>
  <c r="C7" i="10"/>
  <c r="C8" i="10"/>
  <c r="C9" i="10"/>
  <c r="C10" i="10"/>
  <c r="C11" i="10"/>
  <c r="C12" i="10"/>
  <c r="C13" i="10"/>
  <c r="C14" i="10"/>
  <c r="C15" i="10"/>
  <c r="C4" i="10"/>
  <c r="B16" i="10"/>
  <c r="B8" i="9"/>
  <c r="C6" i="9" s="1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5" i="8"/>
  <c r="B88" i="8"/>
  <c r="B22" i="7"/>
  <c r="B20" i="6"/>
  <c r="B16" i="5"/>
  <c r="B7" i="4"/>
  <c r="B6" i="4"/>
  <c r="B5" i="4"/>
  <c r="B4" i="4"/>
  <c r="B16" i="4"/>
  <c r="C4" i="4" s="1"/>
  <c r="C5" i="2"/>
  <c r="C6" i="2"/>
  <c r="C7" i="2"/>
  <c r="C8" i="2"/>
  <c r="C9" i="2"/>
  <c r="C10" i="2"/>
  <c r="C11" i="2"/>
  <c r="C12" i="2"/>
  <c r="C13" i="2"/>
  <c r="C14" i="2"/>
  <c r="C4" i="2"/>
  <c r="B4" i="2"/>
  <c r="B5" i="2"/>
  <c r="B15" i="2"/>
  <c r="C4" i="1"/>
  <c r="C5" i="1"/>
  <c r="C6" i="1"/>
  <c r="C7" i="1"/>
  <c r="C8" i="1"/>
  <c r="C9" i="1"/>
  <c r="C10" i="1"/>
  <c r="C11" i="1"/>
  <c r="C12" i="1"/>
  <c r="B12" i="1"/>
  <c r="C91" i="12" l="1"/>
  <c r="C138" i="12"/>
  <c r="C58" i="12"/>
  <c r="C153" i="12"/>
  <c r="C89" i="12"/>
  <c r="C25" i="12"/>
  <c r="C5" i="12"/>
  <c r="C120" i="12"/>
  <c r="C40" i="12"/>
  <c r="C180" i="12"/>
  <c r="C164" i="12"/>
  <c r="C148" i="12"/>
  <c r="C132" i="12"/>
  <c r="C116" i="12"/>
  <c r="C100" i="12"/>
  <c r="C84" i="12"/>
  <c r="C68" i="12"/>
  <c r="C52" i="12"/>
  <c r="C36" i="12"/>
  <c r="C20" i="12"/>
  <c r="C59" i="12"/>
  <c r="C74" i="12"/>
  <c r="C179" i="12"/>
  <c r="C163" i="12"/>
  <c r="C147" i="12"/>
  <c r="C131" i="12"/>
  <c r="C115" i="12"/>
  <c r="C99" i="12"/>
  <c r="C83" i="12"/>
  <c r="C67" i="12"/>
  <c r="C51" i="12"/>
  <c r="C35" i="12"/>
  <c r="C19" i="12"/>
  <c r="C178" i="12"/>
  <c r="C162" i="12"/>
  <c r="C146" i="12"/>
  <c r="C130" i="12"/>
  <c r="C114" i="12"/>
  <c r="C98" i="12"/>
  <c r="C82" i="12"/>
  <c r="C66" i="12"/>
  <c r="C50" i="12"/>
  <c r="C34" i="12"/>
  <c r="C18" i="12"/>
  <c r="C170" i="12"/>
  <c r="C177" i="12"/>
  <c r="C161" i="12"/>
  <c r="C145" i="12"/>
  <c r="C129" i="12"/>
  <c r="C113" i="12"/>
  <c r="C97" i="12"/>
  <c r="C81" i="12"/>
  <c r="C65" i="12"/>
  <c r="C49" i="12"/>
  <c r="C33" i="12"/>
  <c r="C17" i="12"/>
  <c r="C176" i="12"/>
  <c r="C160" i="12"/>
  <c r="C144" i="12"/>
  <c r="C128" i="12"/>
  <c r="C112" i="12"/>
  <c r="C96" i="12"/>
  <c r="C80" i="12"/>
  <c r="C64" i="12"/>
  <c r="C48" i="12"/>
  <c r="C32" i="12"/>
  <c r="C16" i="12"/>
  <c r="C107" i="12"/>
  <c r="C106" i="12"/>
  <c r="C175" i="12"/>
  <c r="C159" i="12"/>
  <c r="C143" i="12"/>
  <c r="C127" i="12"/>
  <c r="C111" i="12"/>
  <c r="C95" i="12"/>
  <c r="C79" i="12"/>
  <c r="C63" i="12"/>
  <c r="C47" i="12"/>
  <c r="C31" i="12"/>
  <c r="C15" i="12"/>
  <c r="C174" i="12"/>
  <c r="C158" i="12"/>
  <c r="C142" i="12"/>
  <c r="C126" i="12"/>
  <c r="C110" i="12"/>
  <c r="C94" i="12"/>
  <c r="C78" i="12"/>
  <c r="C62" i="12"/>
  <c r="C46" i="12"/>
  <c r="C30" i="12"/>
  <c r="C14" i="12"/>
  <c r="C172" i="12"/>
  <c r="C156" i="12"/>
  <c r="C140" i="12"/>
  <c r="C124" i="12"/>
  <c r="C108" i="12"/>
  <c r="C92" i="12"/>
  <c r="C76" i="12"/>
  <c r="C60" i="12"/>
  <c r="C44" i="12"/>
  <c r="C28" i="12"/>
  <c r="C12" i="12"/>
  <c r="C122" i="12"/>
  <c r="C10" i="12"/>
  <c r="C169" i="12"/>
  <c r="C121" i="12"/>
  <c r="C57" i="12"/>
  <c r="C136" i="12"/>
  <c r="C72" i="12"/>
  <c r="C8" i="12"/>
  <c r="C183" i="12"/>
  <c r="C167" i="12"/>
  <c r="C151" i="12"/>
  <c r="C135" i="12"/>
  <c r="C119" i="12"/>
  <c r="C103" i="12"/>
  <c r="C87" i="12"/>
  <c r="C71" i="12"/>
  <c r="C55" i="12"/>
  <c r="C39" i="12"/>
  <c r="C23" i="12"/>
  <c r="C7" i="12"/>
  <c r="C75" i="12"/>
  <c r="C90" i="12"/>
  <c r="C26" i="12"/>
  <c r="C137" i="12"/>
  <c r="C73" i="12"/>
  <c r="C41" i="12"/>
  <c r="C168" i="12"/>
  <c r="C88" i="12"/>
  <c r="C24" i="12"/>
  <c r="C182" i="12"/>
  <c r="C166" i="12"/>
  <c r="C150" i="12"/>
  <c r="C134" i="12"/>
  <c r="C118" i="12"/>
  <c r="C102" i="12"/>
  <c r="C86" i="12"/>
  <c r="C70" i="12"/>
  <c r="C54" i="12"/>
  <c r="C38" i="12"/>
  <c r="C22" i="12"/>
  <c r="C6" i="12"/>
  <c r="C154" i="12"/>
  <c r="C42" i="12"/>
  <c r="C105" i="12"/>
  <c r="C9" i="12"/>
  <c r="C152" i="12"/>
  <c r="C104" i="12"/>
  <c r="C56" i="12"/>
  <c r="C181" i="12"/>
  <c r="C165" i="12"/>
  <c r="C149" i="12"/>
  <c r="C133" i="12"/>
  <c r="C117" i="12"/>
  <c r="C101" i="12"/>
  <c r="C85" i="12"/>
  <c r="C69" i="12"/>
  <c r="C53" i="12"/>
  <c r="C37" i="12"/>
  <c r="C5" i="9"/>
  <c r="C7" i="9"/>
  <c r="C14" i="4"/>
  <c r="C12" i="4"/>
  <c r="C10" i="4"/>
  <c r="C9" i="4"/>
  <c r="C8" i="4"/>
  <c r="C7" i="4"/>
  <c r="C15" i="4"/>
  <c r="C6" i="4"/>
  <c r="C13" i="4"/>
  <c r="C11" i="4"/>
  <c r="C5" i="4"/>
</calcChain>
</file>

<file path=xl/sharedStrings.xml><?xml version="1.0" encoding="utf-8"?>
<sst xmlns="http://schemas.openxmlformats.org/spreadsheetml/2006/main" count="402" uniqueCount="326">
  <si>
    <t>A revisar por el Área</t>
  </si>
  <si>
    <t>En Análisis</t>
  </si>
  <si>
    <t>En curso</t>
  </si>
  <si>
    <t>Incompleto</t>
  </si>
  <si>
    <t>No procede (rechazado)</t>
  </si>
  <si>
    <t>No procede (repetido)</t>
  </si>
  <si>
    <t>Planificado</t>
  </si>
  <si>
    <t>Terminado</t>
  </si>
  <si>
    <t>Total</t>
  </si>
  <si>
    <t>Estat</t>
  </si>
  <si>
    <t>Num.</t>
  </si>
  <si>
    <t>%</t>
  </si>
  <si>
    <t>Cantidad</t>
  </si>
  <si>
    <t>Correu electrònic</t>
  </si>
  <si>
    <t>Formulari web municipal</t>
  </si>
  <si>
    <t>Mòbil Ciutadania</t>
  </si>
  <si>
    <t>3.03%</t>
  </si>
  <si>
    <t>Mòbil Tècnic</t>
  </si>
  <si>
    <t>Presencial</t>
  </si>
  <si>
    <t>Registre d´entrada</t>
  </si>
  <si>
    <t>Telèfon</t>
  </si>
  <si>
    <t>Web Ciutadania</t>
  </si>
  <si>
    <t>Web Tècnic</t>
  </si>
  <si>
    <t>WhatsApp</t>
  </si>
  <si>
    <t>Xarxes socials</t>
  </si>
  <si>
    <t>Procedencia</t>
  </si>
  <si>
    <t>Incidencies Viladecans Soluciona any 2022 per procedencia</t>
  </si>
  <si>
    <t>Incidencies Viladecans Soluciona any 2022 per estat</t>
  </si>
  <si>
    <t>Nº de Avisos</t>
  </si>
  <si>
    <t>2022.01</t>
  </si>
  <si>
    <t>2022.02</t>
  </si>
  <si>
    <t>2022.03</t>
  </si>
  <si>
    <t>2022.04</t>
  </si>
  <si>
    <t>2022.05</t>
  </si>
  <si>
    <t>2022.06</t>
  </si>
  <si>
    <t>2022.07</t>
  </si>
  <si>
    <t>2022.08</t>
  </si>
  <si>
    <t>2022.09</t>
  </si>
  <si>
    <t>2022.10</t>
  </si>
  <si>
    <t>2022.11</t>
  </si>
  <si>
    <t>2022.12</t>
  </si>
  <si>
    <t>Any-mes</t>
  </si>
  <si>
    <t>Incidencies Viladecans Soluciona any 2022 per mesos</t>
  </si>
  <si>
    <t>Nº de Avisos Procedencia "Registre d´entrada"</t>
  </si>
  <si>
    <t>Incidencies Viladecans Soluciona any 2022 rebudes per registre d'entrada per mesos</t>
  </si>
  <si>
    <t>Tipo de incidencia "Xarxes socials"</t>
  </si>
  <si>
    <t>Abocaments de residus</t>
  </si>
  <si>
    <t>Animal mort via pública</t>
  </si>
  <si>
    <t>Arbusts</t>
  </si>
  <si>
    <t>Àrees esbarjo de gossos</t>
  </si>
  <si>
    <t>Carril Bici</t>
  </si>
  <si>
    <t>Contenidor Orgànica (marró)</t>
  </si>
  <si>
    <t>6.06%</t>
  </si>
  <si>
    <t>Contenidor Paper (blau)</t>
  </si>
  <si>
    <t>Contenidor Rebuig (gris)</t>
  </si>
  <si>
    <t>Embornal / Reixa</t>
  </si>
  <si>
    <t>Fanal</t>
  </si>
  <si>
    <t>15.15%</t>
  </si>
  <si>
    <t>Grup contenidors</t>
  </si>
  <si>
    <t>Instal·lació exterior</t>
  </si>
  <si>
    <t>Mobles o trastos vells</t>
  </si>
  <si>
    <t>Neteja del carrer</t>
  </si>
  <si>
    <t>18.18%</t>
  </si>
  <si>
    <t>Tanca Solar</t>
  </si>
  <si>
    <t>Via pública</t>
  </si>
  <si>
    <t>21.21%</t>
  </si>
  <si>
    <t>Tipus element</t>
  </si>
  <si>
    <t>Incidencies Viladecans Soluciona any 2022 rebudes per xarxes socials per tipus element</t>
  </si>
  <si>
    <t>Nº de Avisos Tipo de elemento "Xarxes socials"</t>
  </si>
  <si>
    <t>Incidencies Viladecans Soluciona any 2022 rebudes per xarxes socials per mes</t>
  </si>
  <si>
    <t>AAVV HOSPITAL-ROCA</t>
  </si>
  <si>
    <t>AAVV LA RIERA</t>
  </si>
  <si>
    <t>AAVV PARC TORRE-ROJA</t>
  </si>
  <si>
    <t>AAVV VIVIENDAS DEL CONGRESO</t>
  </si>
  <si>
    <t>ALT005</t>
  </si>
  <si>
    <t>ALT007</t>
  </si>
  <si>
    <t>ANNEX ATENEU PABLO PICASSO</t>
  </si>
  <si>
    <t>AREA ESPAI PUBLIC</t>
  </si>
  <si>
    <t>ARXIU MUNICIPAL DE VILADECANS</t>
  </si>
  <si>
    <t>ASDIVI</t>
  </si>
  <si>
    <t>ATENEU PABLO PICASSO</t>
  </si>
  <si>
    <t>BIBLIOTECA DE VILADECANS</t>
  </si>
  <si>
    <t>C. FORMACIÓ ADULTS-EDELIA HERNÁNDEZ</t>
  </si>
  <si>
    <t>CA N´AMAT</t>
  </si>
  <si>
    <t>CAN BATLLORI</t>
  </si>
  <si>
    <t>CAN MODOLELL</t>
  </si>
  <si>
    <t>CAN XIC</t>
  </si>
  <si>
    <t>CARRER MAJOR</t>
  </si>
  <si>
    <t>CARRER SITGES</t>
  </si>
  <si>
    <t>CASA D´OFICIS</t>
  </si>
  <si>
    <t>CASA DE LES ABELLES</t>
  </si>
  <si>
    <t>CASAL DE BARRI DE SALES</t>
  </si>
  <si>
    <t>CASAL DE BARRI LA UNIÓN</t>
  </si>
  <si>
    <t>CASAL DE LA GENT GRAN ALBA-ROSA</t>
  </si>
  <si>
    <t>CASAL DE LA GENT GRAN CAN PASTERA</t>
  </si>
  <si>
    <t>CASAL DE LA GENT GRAN TORRE-ROJA</t>
  </si>
  <si>
    <t>CASAL DELS BARRIS DE PONENT</t>
  </si>
  <si>
    <t>CASAL HISPANITAT</t>
  </si>
  <si>
    <t>CASAL MONTSERRATINA</t>
  </si>
  <si>
    <t>CDIAP DELTA</t>
  </si>
  <si>
    <t>CENTRE CAN CALDERON</t>
  </si>
  <si>
    <t>CENTRE OBERT CAN PALMER</t>
  </si>
  <si>
    <t>CENTRE OBERT MONTSERRATINA</t>
  </si>
  <si>
    <t>CREU ROJA VILADECANS</t>
  </si>
  <si>
    <t>DEIXALLERIA MUNICIPAL</t>
  </si>
  <si>
    <t>EBASP 1 - BARRI SALES</t>
  </si>
  <si>
    <t>EBASP 3 (CAN PALMER)</t>
  </si>
  <si>
    <t>EDIFICIS PARC DE LA MARINA</t>
  </si>
  <si>
    <t>EQUIP BÀSIC D’ATENCIÓ SOCIAL (EBAS) 2-3</t>
  </si>
  <si>
    <t>EQUIPAMENTS PLATJA</t>
  </si>
  <si>
    <t>ERMITA DE SANTA MARIA DE SALES</t>
  </si>
  <si>
    <t>ESCOLA ANGELA ROCA I</t>
  </si>
  <si>
    <t>ESCOLA ANGELA ROCA II</t>
  </si>
  <si>
    <t>ESCOLA BRESSOL MUNICIPAL LA GINESTA</t>
  </si>
  <si>
    <t>ESCOLA BRESSOL MUNICIPAL LA MARINA</t>
  </si>
  <si>
    <t>ESCOLA BRESSOL MUNICIPAL LA MUNTANYETA</t>
  </si>
  <si>
    <t>ESCOLA BRESSOL MUNICIPAL LA PINEDA</t>
  </si>
  <si>
    <t>ESCOLA CAN PALMER</t>
  </si>
  <si>
    <t>ESCOLA DOCTOR TRUETA</t>
  </si>
  <si>
    <t>ESCOLA ENXANETA</t>
  </si>
  <si>
    <t>ESCOLA GARROFER</t>
  </si>
  <si>
    <t>ESCOLA GERMANS AMAT TARGA</t>
  </si>
  <si>
    <t>ESCOLA MARTA MATA</t>
  </si>
  <si>
    <t>ESCOLA MEDITERRANIA</t>
  </si>
  <si>
    <t>ESCOLA MIQUEL MARTI I POL</t>
  </si>
  <si>
    <t>ESCOLA MONTSERRATINA</t>
  </si>
  <si>
    <t>ESCOLA OFICIAL D’IDIOMES</t>
  </si>
  <si>
    <t>ESCOLA PAU CASALS</t>
  </si>
  <si>
    <t>FUNDACIÓ-SÍNDIC DE GREUGES</t>
  </si>
  <si>
    <t>JUTJAT DE PAU</t>
  </si>
  <si>
    <t>LOCAL PLAÇA CONSTITUCIÓ</t>
  </si>
  <si>
    <t>LOCAL SINDICATS</t>
  </si>
  <si>
    <t>MAGATZEM CULTURA - Noi del Sucre</t>
  </si>
  <si>
    <t>MAGATZEM ENTITATS-ROUREDA 23</t>
  </si>
  <si>
    <t>MAGATZEM MUSEU - CARLES ALTÉS</t>
  </si>
  <si>
    <t>MAGATZEM MUSEU - GRUP SANT JORDI</t>
  </si>
  <si>
    <t>MAGATZEM-LOCAL QUADRE LLUMS C.JAUME BALMES</t>
  </si>
  <si>
    <t>MANCOMUNITAT CAN SELLARÈS</t>
  </si>
  <si>
    <t>MERCAT MUNICIPAL</t>
  </si>
  <si>
    <t>MERCAT MUNICIPAL CONSTITUCIO</t>
  </si>
  <si>
    <t>OFICINA DE PATRIMONI CULTURAL</t>
  </si>
  <si>
    <t>PARC INFANTIL DE TRÀNSIT</t>
  </si>
  <si>
    <t>POLICIA LOCAL</t>
  </si>
  <si>
    <t>SCSAD-EAIA</t>
  </si>
  <si>
    <t>SERVEI LOCAL DE CATALÀ DE VILADECANS</t>
  </si>
  <si>
    <t>SOLAR CTRA. DE LA VILA, 39</t>
  </si>
  <si>
    <t>SOLAR PARC CAN PALMER</t>
  </si>
  <si>
    <t>TORRE DEL BARO</t>
  </si>
  <si>
    <t>TORRE-ROJA</t>
  </si>
  <si>
    <t>VILADECANS INFORMACIÓ</t>
  </si>
  <si>
    <t>VILADECANS MANTENIMENT I LOGISTICA</t>
  </si>
  <si>
    <t>VILAWATT</t>
  </si>
  <si>
    <t>ZONA NATURAL REMOLAR</t>
  </si>
  <si>
    <t>Edifici municipal</t>
  </si>
  <si>
    <t>Num</t>
  </si>
  <si>
    <t>Incidencies Viladecans Soluciona any 2022 a edificis municipals</t>
  </si>
  <si>
    <t>Districte 1</t>
  </si>
  <si>
    <t>Districte 2</t>
  </si>
  <si>
    <t>Districte 3</t>
  </si>
  <si>
    <t>Districte</t>
  </si>
  <si>
    <t>Incidencies Viladecans Soluciona any 2022 per districte en %</t>
  </si>
  <si>
    <t>Incidencies Viladecans Soluciona any 2022 rebudes per agents cíviques per mes</t>
  </si>
  <si>
    <t>Nº de Avisos Tipo de elemento "Agents cíviques"</t>
  </si>
  <si>
    <t>Accident via pública</t>
  </si>
  <si>
    <t>Acerado</t>
  </si>
  <si>
    <t>Actes a la via pública</t>
  </si>
  <si>
    <t>Acumulador</t>
  </si>
  <si>
    <t>Adorn nadalenc</t>
  </si>
  <si>
    <t>Aigua Calenta</t>
  </si>
  <si>
    <t>Aigua No Potable_Arqueta</t>
  </si>
  <si>
    <t>Aigua No Potable_Escomesa</t>
  </si>
  <si>
    <t>Aigua No Potable_Exterior Cambra/Bombeig</t>
  </si>
  <si>
    <t>Aigua No Potable_Interior Cambra/Bombeig</t>
  </si>
  <si>
    <t>Aigua No Potable_Quadres i Equipament</t>
  </si>
  <si>
    <t>Alarmes</t>
  </si>
  <si>
    <t>Altres</t>
  </si>
  <si>
    <t>Alumini - Metal·listeria</t>
  </si>
  <si>
    <t>Aparcabicis</t>
  </si>
  <si>
    <t>Arbrat</t>
  </si>
  <si>
    <t>Àrees d´esbarjo de gossos</t>
  </si>
  <si>
    <t>Àrees de jocs infantil</t>
  </si>
  <si>
    <t>Àrees esportives</t>
  </si>
  <si>
    <t>Arquetas Alumbrado</t>
  </si>
  <si>
    <t>Ascensors</t>
  </si>
  <si>
    <t>Asfalt</t>
  </si>
  <si>
    <t>Banc</t>
  </si>
  <si>
    <t>Bandes reducció velocitat</t>
  </si>
  <si>
    <t>Barana de fusta</t>
  </si>
  <si>
    <t>Barana/Metàl·lica</t>
  </si>
  <si>
    <t>Barana/Vidre</t>
  </si>
  <si>
    <t>Bicibox</t>
  </si>
  <si>
    <t>Bomba</t>
  </si>
  <si>
    <t>Cable</t>
  </si>
  <si>
    <t>Cadires de fusta</t>
  </si>
  <si>
    <t>Calefacció</t>
  </si>
  <si>
    <t>Camins i Ponts</t>
  </si>
  <si>
    <t>Cartell informatiu</t>
  </si>
  <si>
    <t>Cartells/Publicitat/Avisos</t>
  </si>
  <si>
    <t>Climatització</t>
  </si>
  <si>
    <t>Coberta</t>
  </si>
  <si>
    <t>Col·laboracions</t>
  </si>
  <si>
    <t>Col·lector</t>
  </si>
  <si>
    <t>Columna d´expressió lliure CELL</t>
  </si>
  <si>
    <t>Connexió a colector brut</t>
  </si>
  <si>
    <t>Contenidor Envasos (groc)</t>
  </si>
  <si>
    <t>Contenidor Roba (taronja)</t>
  </si>
  <si>
    <t>Contenidor Vidre (verde)</t>
  </si>
  <si>
    <t>Control càmara trànsit</t>
  </si>
  <si>
    <t>Control fotogràfic semàfor</t>
  </si>
  <si>
    <t>Controls d´accés</t>
  </si>
  <si>
    <t>Cortines</t>
  </si>
  <si>
    <t>Deixalleria fixa</t>
  </si>
  <si>
    <t>Desinfecció</t>
  </si>
  <si>
    <t>Electricitat</t>
  </si>
  <si>
    <t>Enllumenat ornamental</t>
  </si>
  <si>
    <t>Escocell (espai per arbre a vorera)</t>
  </si>
  <si>
    <t>Escomesa (connexió)</t>
  </si>
  <si>
    <t>Esdeveniments culturals</t>
  </si>
  <si>
    <t>Exterior Cambra/Bombeig</t>
  </si>
  <si>
    <t>Extintors</t>
  </si>
  <si>
    <t>Fauna urbana protegida (ocells, ratpenats, reptils,..)</t>
  </si>
  <si>
    <t>Font de beure</t>
  </si>
  <si>
    <t>Fontaneria</t>
  </si>
  <si>
    <t>Fonts de beure</t>
  </si>
  <si>
    <t>Fonts ornamentals</t>
  </si>
  <si>
    <t>Fusta</t>
  </si>
  <si>
    <t>Fuster</t>
  </si>
  <si>
    <t>Gas</t>
  </si>
  <si>
    <t>Graffiti</t>
  </si>
  <si>
    <t>Grup electrògen</t>
  </si>
  <si>
    <t>Gual vehicles</t>
  </si>
  <si>
    <t>Gual vianants</t>
  </si>
  <si>
    <t>Guals</t>
  </si>
  <si>
    <t>Horari</t>
  </si>
  <si>
    <t>Instal·lació</t>
  </si>
  <si>
    <t>Interior Cambra/Bombeig</t>
  </si>
  <si>
    <t>Jardineres</t>
  </si>
  <si>
    <t>Jardineres (Mobiliari Urbà)</t>
  </si>
  <si>
    <t>Jardineria</t>
  </si>
  <si>
    <t>Jocs infantils</t>
  </si>
  <si>
    <t>Lluminària</t>
  </si>
  <si>
    <t>Manteniment contenidors soterrats</t>
  </si>
  <si>
    <t>Manteniment contenidors superfície</t>
  </si>
  <si>
    <t>Material electoral</t>
  </si>
  <si>
    <t>Miralls</t>
  </si>
  <si>
    <t>Mobiliari urbà</t>
  </si>
  <si>
    <t>Mobiliari urbà publicitari il·luminat (Mupi)</t>
  </si>
  <si>
    <t>Neteja carrer</t>
  </si>
  <si>
    <t>Neteja contenidor soterrat</t>
  </si>
  <si>
    <t>Neteja contenidor superficie</t>
  </si>
  <si>
    <t>Neteja de pintades</t>
  </si>
  <si>
    <t>Neteja edificis</t>
  </si>
  <si>
    <t>Neteja jocs infantils i esportius</t>
  </si>
  <si>
    <t>Neteja parcs i jardins</t>
  </si>
  <si>
    <t>Ocupacions Via Pública</t>
  </si>
  <si>
    <t>Paleteria</t>
  </si>
  <si>
    <t>Pancartes / Banderes</t>
  </si>
  <si>
    <t>Paper edifici municipal</t>
  </si>
  <si>
    <t>Papereres</t>
  </si>
  <si>
    <t>Papereres Àrees de jocs infantil i esportius</t>
  </si>
  <si>
    <t>Papereres carrer</t>
  </si>
  <si>
    <t>Papereres parcs i jardins</t>
  </si>
  <si>
    <t>Parades de bus</t>
  </si>
  <si>
    <t>Persianes</t>
  </si>
  <si>
    <t>Piles</t>
  </si>
  <si>
    <t>Pilona</t>
  </si>
  <si>
    <t>Pilones de fusta</t>
  </si>
  <si>
    <t>Pilones hidràuliques</t>
  </si>
  <si>
    <t>Pintura</t>
  </si>
  <si>
    <t>Pintura guals</t>
  </si>
  <si>
    <t>Pintura pas vianant</t>
  </si>
  <si>
    <t>Pintura símbols/senyals/línies</t>
  </si>
  <si>
    <t>Placa de carrer</t>
  </si>
  <si>
    <t>Planta d´interior</t>
  </si>
  <si>
    <t>Plataforma bus</t>
  </si>
  <si>
    <t>Platja</t>
  </si>
  <si>
    <t>Poda o restes vegetals</t>
  </si>
  <si>
    <t>Pou</t>
  </si>
  <si>
    <t>Prat (gespa)</t>
  </si>
  <si>
    <t>Propietat privada</t>
  </si>
  <si>
    <t>Punts de càrrega vehicle elèctric</t>
  </si>
  <si>
    <t>Quadres i Equipament</t>
  </si>
  <si>
    <t>Quiosc dels ocells</t>
  </si>
  <si>
    <t>Recollida</t>
  </si>
  <si>
    <t>Recollida contenidor soterrat</t>
  </si>
  <si>
    <t>Recollida contenidor superficie</t>
  </si>
  <si>
    <t>Recollida residus</t>
  </si>
  <si>
    <t>Reserva diversitat funcional</t>
  </si>
  <si>
    <t>Rigola</t>
  </si>
  <si>
    <t>Sac/contenidor de runa</t>
  </si>
  <si>
    <t>Sanejament</t>
  </si>
  <si>
    <t>Sauló (paviment terra/sorra)</t>
  </si>
  <si>
    <t>Semàfor</t>
  </si>
  <si>
    <t>Senyal vertical direccional</t>
  </si>
  <si>
    <t>Senyal vertical trànsit</t>
  </si>
  <si>
    <t>Senyalització</t>
  </si>
  <si>
    <t>Separador de carril bici</t>
  </si>
  <si>
    <t>Serralleria</t>
  </si>
  <si>
    <t>Serveis tècnics</t>
  </si>
  <si>
    <t>Solar municipal</t>
  </si>
  <si>
    <t>Sortida a riera</t>
  </si>
  <si>
    <t>Subministrament</t>
  </si>
  <si>
    <t>Suport</t>
  </si>
  <si>
    <t>Suport elèctric</t>
  </si>
  <si>
    <t>Suport Grups electrògens al Carrer</t>
  </si>
  <si>
    <t>Tapa a calçada</t>
  </si>
  <si>
    <t>Tapa a vorera</t>
  </si>
  <si>
    <t>Tauler d´anuncis municipals</t>
  </si>
  <si>
    <t>Telegestió</t>
  </si>
  <si>
    <t>Terra</t>
  </si>
  <si>
    <t>Terrasses</t>
  </si>
  <si>
    <t>Transport</t>
  </si>
  <si>
    <t>Transport Públic</t>
  </si>
  <si>
    <t>Transport Tanques</t>
  </si>
  <si>
    <t>Transports material</t>
  </si>
  <si>
    <t>Urbanització</t>
  </si>
  <si>
    <t>Varis</t>
  </si>
  <si>
    <t>Vidres</t>
  </si>
  <si>
    <t>Visibilitat insuficient</t>
  </si>
  <si>
    <t>Voreres</t>
  </si>
  <si>
    <t>Xarxes de reg</t>
  </si>
  <si>
    <t>Xarxes de subministraments</t>
  </si>
  <si>
    <t>Zona agrícola</t>
  </si>
  <si>
    <t>Zona forestal</t>
  </si>
  <si>
    <t>Element</t>
  </si>
  <si>
    <t>Incidencies Viladecans Soluciona any 2022 per tipologia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</si>
</sst>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charset val="1"/>
    </font>
    <font>
      <sz val="10"/>
      <name val="Arial"/>
      <family val="2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E7E9F9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EEEEE"/>
      </right>
      <top/>
      <bottom style="medium">
        <color rgb="FFEEEEEE"/>
      </bottom>
      <diagonal/>
    </border>
    <border>
      <left/>
      <right/>
      <top/>
      <bottom style="medium">
        <color rgb="FFEEEEEE"/>
      </bottom>
      <diagonal/>
    </border>
    <border>
      <left/>
      <right style="medium">
        <color rgb="FFEEEEEE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EEEEE"/>
      </left>
      <right style="medium">
        <color rgb="FFEEEEEE"/>
      </right>
      <top/>
      <bottom style="medium">
        <color rgb="FFEEEEEE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8" fillId="0" borderId="0" xfId="2" applyFont="1" applyFill="1" applyBorder="1"/>
    <xf numFmtId="0" fontId="3" fillId="0" borderId="0" xfId="0" applyFont="1"/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5" fillId="0" borderId="5" xfId="0" applyFont="1" applyBorder="1" applyAlignment="1">
      <alignment horizontal="right" vertical="center" wrapText="1"/>
    </xf>
    <xf numFmtId="1" fontId="4" fillId="0" borderId="6" xfId="0" applyNumberFormat="1" applyFont="1" applyBorder="1"/>
    <xf numFmtId="0" fontId="6" fillId="0" borderId="7" xfId="0" applyFont="1" applyBorder="1"/>
    <xf numFmtId="9" fontId="4" fillId="0" borderId="0" xfId="1" applyFont="1" applyFill="1" applyBorder="1"/>
    <xf numFmtId="164" fontId="4" fillId="0" borderId="0" xfId="1" applyNumberFormat="1" applyFont="1" applyFill="1" applyBorder="1"/>
    <xf numFmtId="0" fontId="0" fillId="0" borderId="6" xfId="0" applyBorder="1"/>
    <xf numFmtId="0" fontId="0" fillId="0" borderId="5" xfId="0" applyBorder="1"/>
    <xf numFmtId="0" fontId="11" fillId="3" borderId="9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right" vertical="center"/>
    </xf>
    <xf numFmtId="0" fontId="11" fillId="2" borderId="9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right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 wrapText="1"/>
    </xf>
    <xf numFmtId="0" fontId="11" fillId="3" borderId="0" xfId="0" applyFont="1" applyFill="1" applyAlignment="1">
      <alignment horizontal="right" vertical="center"/>
    </xf>
    <xf numFmtId="0" fontId="10" fillId="5" borderId="11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1" fillId="2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0" fillId="0" borderId="12" xfId="0" applyBorder="1"/>
    <xf numFmtId="1" fontId="4" fillId="0" borderId="0" xfId="0" applyNumberFormat="1" applyFont="1"/>
    <xf numFmtId="1" fontId="0" fillId="0" borderId="0" xfId="0" applyNumberFormat="1"/>
    <xf numFmtId="164" fontId="11" fillId="0" borderId="2" xfId="1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horizontal="left" vertical="center"/>
    </xf>
    <xf numFmtId="164" fontId="0" fillId="0" borderId="0" xfId="1" applyNumberFormat="1" applyFont="1"/>
    <xf numFmtId="1" fontId="0" fillId="0" borderId="0" xfId="1" applyNumberFormat="1" applyFont="1"/>
    <xf numFmtId="0" fontId="0" fillId="0" borderId="0" xfId="0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0" borderId="0" xfId="0" applyFont="1"/>
    <xf numFmtId="0" fontId="0" fillId="0" borderId="6" xfId="0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164" fontId="11" fillId="2" borderId="2" xfId="1" applyNumberFormat="1" applyFont="1" applyFill="1" applyBorder="1" applyAlignment="1">
      <alignment horizontal="right" vertical="center"/>
    </xf>
    <xf numFmtId="164" fontId="11" fillId="2" borderId="1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horizontal="right" vertical="center"/>
    </xf>
    <xf numFmtId="164" fontId="11" fillId="3" borderId="2" xfId="1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164" fontId="11" fillId="3" borderId="8" xfId="1" applyNumberFormat="1" applyFont="1" applyFill="1" applyBorder="1" applyAlignment="1">
      <alignment horizontal="right" vertical="center"/>
    </xf>
  </cellXfs>
  <cellStyles count="3">
    <cellStyle name="Hipervínculo" xfId="2" builtinId="8"/>
    <cellStyle name="Normal" xfId="0" builtinId="0"/>
    <cellStyle name="Porcentaje" xfId="1" builtinId="5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%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EEEEEE"/>
        </bottom>
        <vertical/>
        <horizontal/>
      </border>
    </dxf>
    <dxf>
      <border outline="0">
        <right style="medium">
          <color rgb="FFEEEEEE"/>
        </right>
        <bottom style="medium">
          <color rgb="FFEEEEEE"/>
        </bottom>
      </border>
    </dxf>
    <dxf>
      <border outline="0">
        <bottom style="medium">
          <color rgb="FFEEEE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EEEEEE"/>
        </left>
        <right style="medium">
          <color rgb="FFEEEEEE"/>
        </right>
        <top/>
        <bottom/>
      </border>
    </dxf>
    <dxf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rgb="FFFAFAFA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rgb="FFEEEEE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FA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EEEEE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%"/>
      <fill>
        <patternFill patternType="solid">
          <fgColor indexed="64"/>
          <bgColor rgb="FFFAFAFA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rgb="FFEEEEEE"/>
        </bottom>
      </border>
    </dxf>
    <dxf>
      <border outline="0">
        <bottom style="medium">
          <color rgb="FFEEEE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EEEEEE"/>
        </left>
        <right style="medium">
          <color rgb="FFEEEEEE"/>
        </right>
        <top/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medium">
          <color rgb="FFEEEE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164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rgb="FFEEEE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EEEEEE"/>
        </left>
        <right style="medium">
          <color rgb="FFEEEEE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13</xdr:row>
      <xdr:rowOff>133350</xdr:rowOff>
    </xdr:from>
    <xdr:to>
      <xdr:col>6</xdr:col>
      <xdr:colOff>635677</xdr:colOff>
      <xdr:row>35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C6D564-DE5F-6BFF-6C5F-E32DD4060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609850"/>
          <a:ext cx="7055526" cy="411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76200</xdr:rowOff>
    </xdr:from>
    <xdr:to>
      <xdr:col>19</xdr:col>
      <xdr:colOff>703282</xdr:colOff>
      <xdr:row>32</xdr:row>
      <xdr:rowOff>142152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59AF48-4D40-187A-500A-075DF41BF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457200"/>
          <a:ext cx="12542857" cy="57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5</xdr:row>
      <xdr:rowOff>19050</xdr:rowOff>
    </xdr:from>
    <xdr:to>
      <xdr:col>18</xdr:col>
      <xdr:colOff>721993</xdr:colOff>
      <xdr:row>26</xdr:row>
      <xdr:rowOff>130952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F37156-B7E8-539B-7BCA-015B585E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981075"/>
          <a:ext cx="11437618" cy="4112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4</xdr:row>
      <xdr:rowOff>28575</xdr:rowOff>
    </xdr:from>
    <xdr:to>
      <xdr:col>16</xdr:col>
      <xdr:colOff>464881</xdr:colOff>
      <xdr:row>26</xdr:row>
      <xdr:rowOff>171604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32B5B7-DAAF-B24A-5062-5A2ED5358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800100"/>
          <a:ext cx="10828081" cy="43340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1</xdr:row>
      <xdr:rowOff>76200</xdr:rowOff>
    </xdr:from>
    <xdr:to>
      <xdr:col>19</xdr:col>
      <xdr:colOff>627120</xdr:colOff>
      <xdr:row>40</xdr:row>
      <xdr:rowOff>56224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BA637-9FC7-E5E9-CB0B-0E8466A3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266700"/>
          <a:ext cx="12238095" cy="7409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8</xdr:row>
      <xdr:rowOff>161925</xdr:rowOff>
    </xdr:from>
    <xdr:to>
      <xdr:col>13</xdr:col>
      <xdr:colOff>579420</xdr:colOff>
      <xdr:row>32</xdr:row>
      <xdr:rowOff>150714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53F613-EE9D-AFED-89D9-D3C5CF66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685925"/>
          <a:ext cx="8456595" cy="45607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C12" totalsRowShown="0" headerRowBorderDxfId="84" tableBorderDxfId="83" totalsRowBorderDxfId="82">
  <autoFilter ref="A3:C12"/>
  <tableColumns count="3">
    <tableColumn id="1" name="Estat" dataDxfId="81"/>
    <tableColumn id="2" name="Num." dataDxfId="80"/>
    <tableColumn id="3" name="%" dataDxfId="79">
      <calculatedColumnFormula>Tabla1[[#This Row],[Num.]]/$B$12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9" name="Tabla9" displayName="Tabla9" ref="A4:C7" totalsRowShown="0" headerRowDxfId="3" headerRowBorderDxfId="2" tableBorderDxfId="1">
  <autoFilter ref="A4:C7"/>
  <tableColumns count="3">
    <tableColumn id="1" name="Districte"/>
    <tableColumn id="2" name="Cantidad"/>
    <tableColumn id="3" name="%" dataDxfId="0" dataCellStyle="Porcentaje">
      <calculatedColumnFormula>B5/$B$8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3:C15" totalsRowCount="1" headerRowDxfId="78" dataDxfId="76" headerRowBorderDxfId="77" tableBorderDxfId="75">
  <autoFilter ref="A3:C14"/>
  <sortState ref="A4:C14">
    <sortCondition descending="1" ref="B3:B14"/>
  </sortState>
  <tableColumns count="3">
    <tableColumn id="1" name="Procedencia" dataDxfId="74" totalsRowDxfId="73"/>
    <tableColumn id="2" name="Cantidad" totalsRowFunction="sum" dataDxfId="72" totalsRowDxfId="71"/>
    <tableColumn id="3" name="%" dataDxfId="70" totalsRowDxfId="69">
      <calculatedColumnFormula>Tabla2[[#This Row],[Cantidad]]/Tabla2[[#Totals],[Cantidad]]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3" name="Tabla13" displayName="Tabla13" ref="A4:C184" totalsRowCount="1" headerRowDxfId="68" headerRowBorderDxfId="67">
  <autoFilter ref="A4:C183"/>
  <sortState ref="A5:C183">
    <sortCondition descending="1" ref="B4:B183"/>
  </sortState>
  <tableColumns count="3">
    <tableColumn id="1" name="Element" dataDxfId="66" totalsRowDxfId="65"/>
    <tableColumn id="2" name="Num" totalsRowFunction="sum" dataDxfId="64" totalsRowDxfId="63"/>
    <tableColumn id="3" name="%" dataDxfId="62" totalsRowDxfId="61">
      <calculatedColumnFormula>Tabla13[[#This Row],[Num]]/Tabla13[[#Totals],[Num]]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A3:C16" totalsRowCount="1" headerRowDxfId="60" headerRowBorderDxfId="59">
  <autoFilter ref="A3:C15"/>
  <tableColumns count="3">
    <tableColumn id="1" name="Any-mes" dataDxfId="58" totalsRowDxfId="57" dataCellStyle="Porcentaje"/>
    <tableColumn id="2" name="Nº de Avisos" totalsRowFunction="custom" dataDxfId="56" totalsRowDxfId="55" dataCellStyle="Porcentaje">
      <totalsRowFormula>SUM(B4:B15)</totalsRowFormula>
    </tableColumn>
    <tableColumn id="3" name="%" dataDxfId="54" dataCellStyle="Porcentaje">
      <calculatedColumnFormula>Tabla4[[#This Row],[Nº de Avisos]]/Tabla4[[#Totals],[Nº de Avisos]]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A4:B16" totalsRowCount="1" headerRowDxfId="53" totalsRowDxfId="50" headerRowBorderDxfId="52" tableBorderDxfId="51" totalsRowBorderDxfId="49">
  <autoFilter ref="A4:B15"/>
  <tableColumns count="2">
    <tableColumn id="1" name="Any-mes" dataDxfId="48" totalsRowDxfId="47"/>
    <tableColumn id="2" name="Nº de Avisos Procedencia &quot;Registre d´entrada&quot;" totalsRowFunction="sum" dataDxfId="46" totalsRowDxfId="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A3:C20" totalsRowCount="1" headerRowDxfId="44" dataDxfId="42" headerRowBorderDxfId="43" tableBorderDxfId="41" totalsRowBorderDxfId="40">
  <autoFilter ref="A3:C19"/>
  <sortState ref="A4:C19">
    <sortCondition descending="1" ref="B3:B19"/>
  </sortState>
  <tableColumns count="3">
    <tableColumn id="1" name="Tipus element" dataDxfId="39" totalsRowDxfId="38"/>
    <tableColumn id="2" name="Tipo de incidencia &quot;Xarxes socials&quot;" totalsRowFunction="sum" dataDxfId="37" totalsRowDxfId="36"/>
    <tableColumn id="3" name="%" dataDxfId="35" totalsRowDxfId="34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A9:B22" totalsRowCount="1" headerRowDxfId="33" headerRowBorderDxfId="32" tableBorderDxfId="31" totalsRowBorderDxfId="30">
  <autoFilter ref="A9:B21"/>
  <tableColumns count="2">
    <tableColumn id="1" name="Any-mes" dataDxfId="29" totalsRowDxfId="28"/>
    <tableColumn id="2" name="Nº de Avisos Tipo de elemento &quot;Xarxes socials&quot;" totalsRowFunction="sum" dataDxfId="27" totalsRowDxfId="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0" name="Tabla611" displayName="Tabla611" ref="A3:C16" totalsRowCount="1" headerRowDxfId="25" dataDxfId="23" headerRowBorderDxfId="24" tableBorderDxfId="22" totalsRowBorderDxfId="21">
  <autoFilter ref="A3:C15"/>
  <sortState ref="A4:C15">
    <sortCondition descending="1" ref="B3:B15"/>
  </sortState>
  <tableColumns count="3">
    <tableColumn id="1" name="Tipus element" dataDxfId="20" totalsRowDxfId="19"/>
    <tableColumn id="2" name="Nº de Avisos Tipo de elemento &quot;Agents cíviques&quot;" totalsRowFunction="sum" dataDxfId="18" totalsRowDxfId="17"/>
    <tableColumn id="3" name="%" dataDxfId="16" totalsRowDxfId="15">
      <calculatedColumnFormula>Tabla611[[#This Row],[Nº de Avisos Tipo de elemento "Agents cíviques"]]/Tabla611[[#Totals],[Nº de Avisos Tipo de elemento "Agents cíviques"]]</calculatedColumnFormula>
    </tableColumn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id="8" name="Tabla8" displayName="Tabla8" ref="A4:C88" totalsRowCount="1" headerRowDxfId="14" totalsRowDxfId="11" headerRowBorderDxfId="13" tableBorderDxfId="12" totalsRowBorderDxfId="10">
  <autoFilter ref="A4:C87"/>
  <sortState ref="A5:C87">
    <sortCondition descending="1" ref="B4:B87"/>
  </sortState>
  <tableColumns count="3">
    <tableColumn id="1" name="Edifici municipal" dataDxfId="9" totalsRowDxfId="8"/>
    <tableColumn id="2" name="Num" totalsRowFunction="sum" dataDxfId="7" totalsRowDxfId="6"/>
    <tableColumn id="3" name="%" dataDxfId="5" totalsRowDxfId="4">
      <calculatedColumnFormula>Tabla8[[#This Row],[Num]]/Tabla8[[#Totals],[Num]]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E1" sqref="E1"/>
    </sheetView>
  </sheetViews>
  <sheetFormatPr baseColWidth="10" defaultRowHeight="15" x14ac:dyDescent="0.25"/>
  <cols>
    <col min="1" max="1" width="40.7109375" bestFit="1" customWidth="1"/>
    <col min="2" max="2" width="12.5703125" bestFit="1" customWidth="1"/>
  </cols>
  <sheetData>
    <row r="1" spans="1:14" x14ac:dyDescent="0.25">
      <c r="A1" s="3" t="s">
        <v>27</v>
      </c>
      <c r="B1" s="4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4"/>
    </row>
    <row r="2" spans="1:14" x14ac:dyDescent="0.25">
      <c r="A2" s="3"/>
      <c r="B2" s="4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4"/>
    </row>
    <row r="3" spans="1:14" x14ac:dyDescent="0.25">
      <c r="A3" s="9" t="s">
        <v>9</v>
      </c>
      <c r="B3" s="10" t="s">
        <v>10</v>
      </c>
      <c r="C3" s="13" t="s">
        <v>11</v>
      </c>
      <c r="D3" s="1"/>
      <c r="E3" s="2"/>
      <c r="F3" s="1"/>
      <c r="G3" s="1"/>
      <c r="H3" s="1"/>
      <c r="I3" s="1"/>
      <c r="J3" s="1"/>
      <c r="K3" s="1"/>
      <c r="L3" s="1"/>
      <c r="M3" s="1"/>
      <c r="N3" s="4"/>
    </row>
    <row r="4" spans="1:14" x14ac:dyDescent="0.25">
      <c r="A4" s="7" t="s">
        <v>0</v>
      </c>
      <c r="B4" s="8">
        <v>27</v>
      </c>
      <c r="C4" s="15">
        <f>Tabla1[[#This Row],[Num.]]/$B$12</f>
        <v>1.8123238018525976E-3</v>
      </c>
      <c r="D4" s="4"/>
      <c r="E4" s="5"/>
      <c r="F4" s="5"/>
      <c r="G4" s="4"/>
      <c r="H4" s="6"/>
      <c r="I4" s="6"/>
      <c r="J4" s="6"/>
      <c r="K4" s="6"/>
      <c r="L4" s="4"/>
      <c r="M4" s="6"/>
      <c r="N4" s="4"/>
    </row>
    <row r="5" spans="1:14" x14ac:dyDescent="0.25">
      <c r="A5" s="7" t="s">
        <v>1</v>
      </c>
      <c r="B5" s="8">
        <v>21</v>
      </c>
      <c r="C5" s="15">
        <f>Tabla1[[#This Row],[Num.]]/$B$12</f>
        <v>1.4095851792186871E-3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7" t="s">
        <v>2</v>
      </c>
      <c r="B6" s="8">
        <v>308</v>
      </c>
      <c r="C6" s="15">
        <f>Tabla1[[#This Row],[Num.]]/$B$12</f>
        <v>2.0673915961874078E-2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7" t="s">
        <v>3</v>
      </c>
      <c r="B7" s="8">
        <v>2</v>
      </c>
      <c r="C7" s="15">
        <f>Tabla1[[#This Row],[Num.]]/$B$12</f>
        <v>1.3424620754463686E-4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7" t="s">
        <v>4</v>
      </c>
      <c r="B8" s="8">
        <v>524</v>
      </c>
      <c r="C8" s="15">
        <f>Tabla1[[#This Row],[Num.]]/$B$12</f>
        <v>3.5172506376694855E-2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7" t="s">
        <v>5</v>
      </c>
      <c r="B9" s="8">
        <v>389</v>
      </c>
      <c r="C9" s="15">
        <f>Tabla1[[#This Row],[Num.]]/$B$12</f>
        <v>2.6110887367431869E-2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7" t="s">
        <v>6</v>
      </c>
      <c r="B10" s="8">
        <v>214</v>
      </c>
      <c r="C10" s="15">
        <f>Tabla1[[#This Row],[Num.]]/$B$12</f>
        <v>1.4364344207276145E-2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7" t="s">
        <v>7</v>
      </c>
      <c r="B11" s="8">
        <v>13413</v>
      </c>
      <c r="C11" s="15">
        <f>Tabla1[[#This Row],[Num.]]/$B$12</f>
        <v>0.90032219089810717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" t="s">
        <v>8</v>
      </c>
      <c r="B12" s="12">
        <f>SUM(B4:B11)</f>
        <v>14898</v>
      </c>
      <c r="C12" s="14">
        <f>Tabla1[[#This Row],[Num.]]/$B$12</f>
        <v>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H19" sqref="H19"/>
    </sheetView>
  </sheetViews>
  <sheetFormatPr baseColWidth="10" defaultRowHeight="15" x14ac:dyDescent="0.25"/>
  <cols>
    <col min="2" max="2" width="0" hidden="1" customWidth="1"/>
  </cols>
  <sheetData>
    <row r="1" spans="1:3" x14ac:dyDescent="0.25">
      <c r="A1" s="60" t="s">
        <v>160</v>
      </c>
    </row>
    <row r="4" spans="1:3" ht="15.75" thickBot="1" x14ac:dyDescent="0.3">
      <c r="A4" s="22" t="s">
        <v>159</v>
      </c>
      <c r="B4" s="22" t="s">
        <v>12</v>
      </c>
      <c r="C4" s="23" t="s">
        <v>11</v>
      </c>
    </row>
    <row r="5" spans="1:3" ht="15.75" thickBot="1" x14ac:dyDescent="0.3">
      <c r="A5" s="20" t="s">
        <v>156</v>
      </c>
      <c r="B5" s="21">
        <v>6082</v>
      </c>
      <c r="C5" s="64">
        <f>B5/$B$8</f>
        <v>0.41797814583190157</v>
      </c>
    </row>
    <row r="6" spans="1:3" ht="15.75" thickBot="1" x14ac:dyDescent="0.3">
      <c r="A6" s="18" t="s">
        <v>157</v>
      </c>
      <c r="B6" s="19">
        <v>3744</v>
      </c>
      <c r="C6" s="64">
        <f t="shared" ref="C6:C7" si="0">B6/$B$8</f>
        <v>0.25730190364923372</v>
      </c>
    </row>
    <row r="7" spans="1:3" x14ac:dyDescent="0.25">
      <c r="A7" s="37" t="s">
        <v>158</v>
      </c>
      <c r="B7" s="38">
        <v>4725</v>
      </c>
      <c r="C7" s="65">
        <f t="shared" si="0"/>
        <v>0.32471995051886471</v>
      </c>
    </row>
    <row r="8" spans="1:3" hidden="1" x14ac:dyDescent="0.25">
      <c r="B8">
        <f>SUM(B5:B7)</f>
        <v>14551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baseColWidth="10" defaultRowHeight="15" x14ac:dyDescent="0.25"/>
  <cols>
    <col min="1" max="1" width="21.28515625" bestFit="1" customWidth="1"/>
  </cols>
  <sheetData>
    <row r="1" spans="1:3" x14ac:dyDescent="0.25">
      <c r="A1" s="3" t="s">
        <v>26</v>
      </c>
    </row>
    <row r="3" spans="1:3" x14ac:dyDescent="0.25">
      <c r="A3" s="26" t="s">
        <v>25</v>
      </c>
      <c r="B3" s="26" t="s">
        <v>12</v>
      </c>
      <c r="C3" s="27" t="s">
        <v>11</v>
      </c>
    </row>
    <row r="4" spans="1:3" x14ac:dyDescent="0.25">
      <c r="A4" s="32" t="s">
        <v>17</v>
      </c>
      <c r="B4" s="31">
        <f>7751-20</f>
        <v>7731</v>
      </c>
      <c r="C4" s="36">
        <f>Tabla2[[#This Row],[Cantidad]]/Tabla2[[#Totals],[Cantidad]]</f>
        <v>0.5189287152637938</v>
      </c>
    </row>
    <row r="5" spans="1:3" x14ac:dyDescent="0.25">
      <c r="A5" s="32" t="s">
        <v>22</v>
      </c>
      <c r="B5" s="31">
        <f>3150-15</f>
        <v>3135</v>
      </c>
      <c r="C5" s="36">
        <f>Tabla2[[#This Row],[Cantidad]]/Tabla2[[#Totals],[Cantidad]]</f>
        <v>0.21043093032621829</v>
      </c>
    </row>
    <row r="6" spans="1:3" x14ac:dyDescent="0.25">
      <c r="A6" s="32" t="s">
        <v>18</v>
      </c>
      <c r="B6" s="31">
        <v>1147</v>
      </c>
      <c r="C6" s="36">
        <f>Tabla2[[#This Row],[Cantidad]]/Tabla2[[#Totals],[Cantidad]]</f>
        <v>7.699020002684924E-2</v>
      </c>
    </row>
    <row r="7" spans="1:3" x14ac:dyDescent="0.25">
      <c r="A7" s="32" t="s">
        <v>13</v>
      </c>
      <c r="B7" s="31">
        <v>893</v>
      </c>
      <c r="C7" s="36">
        <f>Tabla2[[#This Row],[Cantidad]]/Tabla2[[#Totals],[Cantidad]]</f>
        <v>5.9940931668680357E-2</v>
      </c>
    </row>
    <row r="8" spans="1:3" x14ac:dyDescent="0.25">
      <c r="A8" s="32" t="s">
        <v>20</v>
      </c>
      <c r="B8" s="31">
        <v>722</v>
      </c>
      <c r="C8" s="36">
        <f>Tabla2[[#This Row],[Cantidad]]/Tabla2[[#Totals],[Cantidad]]</f>
        <v>4.8462880923613907E-2</v>
      </c>
    </row>
    <row r="9" spans="1:3" x14ac:dyDescent="0.25">
      <c r="A9" s="32" t="s">
        <v>15</v>
      </c>
      <c r="B9" s="31">
        <v>453</v>
      </c>
      <c r="C9" s="36">
        <f>Tabla2[[#This Row],[Cantidad]]/Tabla2[[#Totals],[Cantidad]]</f>
        <v>3.0406766008860251E-2</v>
      </c>
    </row>
    <row r="10" spans="1:3" x14ac:dyDescent="0.25">
      <c r="A10" s="32" t="s">
        <v>19</v>
      </c>
      <c r="B10" s="31">
        <v>268</v>
      </c>
      <c r="C10" s="36">
        <f>Tabla2[[#This Row],[Cantidad]]/Tabla2[[#Totals],[Cantidad]]</f>
        <v>1.798899181098134E-2</v>
      </c>
    </row>
    <row r="11" spans="1:3" x14ac:dyDescent="0.25">
      <c r="A11" s="32" t="s">
        <v>14</v>
      </c>
      <c r="B11" s="31">
        <v>232</v>
      </c>
      <c r="C11" s="36">
        <f>Tabla2[[#This Row],[Cantidad]]/Tabla2[[#Totals],[Cantidad]]</f>
        <v>1.5572560075177877E-2</v>
      </c>
    </row>
    <row r="12" spans="1:3" x14ac:dyDescent="0.25">
      <c r="A12" s="32" t="s">
        <v>23</v>
      </c>
      <c r="B12" s="31">
        <v>226</v>
      </c>
      <c r="C12" s="36">
        <f>Tabla2[[#This Row],[Cantidad]]/Tabla2[[#Totals],[Cantidad]]</f>
        <v>1.5169821452543966E-2</v>
      </c>
    </row>
    <row r="13" spans="1:3" x14ac:dyDescent="0.25">
      <c r="A13" s="32" t="s">
        <v>21</v>
      </c>
      <c r="B13" s="31">
        <v>58</v>
      </c>
      <c r="C13" s="36">
        <f>Tabla2[[#This Row],[Cantidad]]/Tabla2[[#Totals],[Cantidad]]</f>
        <v>3.8931400187944692E-3</v>
      </c>
    </row>
    <row r="14" spans="1:3" x14ac:dyDescent="0.25">
      <c r="A14" s="32" t="s">
        <v>24</v>
      </c>
      <c r="B14" s="31">
        <v>33</v>
      </c>
      <c r="C14" s="36">
        <f>Tabla2[[#This Row],[Cantidad]]/Tabla2[[#Totals],[Cantidad]]</f>
        <v>2.2150624244865083E-3</v>
      </c>
    </row>
    <row r="15" spans="1:3" x14ac:dyDescent="0.25">
      <c r="A15" s="17"/>
      <c r="B15" s="33">
        <f>SUBTOTAL(109,Tabla2[Cantidad])</f>
        <v>14898</v>
      </c>
      <c r="C15" s="16"/>
    </row>
    <row r="17" spans="2:2" x14ac:dyDescent="0.25">
      <c r="B17" s="34"/>
    </row>
    <row r="19" spans="2:2" x14ac:dyDescent="0.25">
      <c r="B19" s="3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4"/>
  <sheetViews>
    <sheetView topLeftCell="A34" workbookViewId="0">
      <selection activeCell="D18" sqref="D18"/>
    </sheetView>
  </sheetViews>
  <sheetFormatPr baseColWidth="10" defaultRowHeight="15" x14ac:dyDescent="0.25"/>
  <cols>
    <col min="1" max="1" width="36" customWidth="1"/>
  </cols>
  <sheetData>
    <row r="1" spans="1:3" x14ac:dyDescent="0.25">
      <c r="A1" s="3" t="s">
        <v>325</v>
      </c>
    </row>
    <row r="4" spans="1:3" x14ac:dyDescent="0.25">
      <c r="A4" s="26" t="s">
        <v>324</v>
      </c>
      <c r="B4" s="26" t="s">
        <v>154</v>
      </c>
      <c r="C4" s="26" t="s">
        <v>11</v>
      </c>
    </row>
    <row r="5" spans="1:3" x14ac:dyDescent="0.25">
      <c r="A5" s="67" t="s">
        <v>60</v>
      </c>
      <c r="B5" s="29">
        <f>1582-10</f>
        <v>1572</v>
      </c>
      <c r="C5" s="69">
        <f>Tabla13[[#This Row],[Num]]/Tabla13[[#Totals],[Num]]</f>
        <v>0.10555294433626536</v>
      </c>
    </row>
    <row r="6" spans="1:3" x14ac:dyDescent="0.25">
      <c r="A6" s="68" t="s">
        <v>61</v>
      </c>
      <c r="B6" s="28">
        <f>1290-10</f>
        <v>1280</v>
      </c>
      <c r="C6" s="69">
        <f>Tabla13[[#This Row],[Num]]/Tabla13[[#Totals],[Num]]</f>
        <v>8.594641778016518E-2</v>
      </c>
    </row>
    <row r="7" spans="1:3" x14ac:dyDescent="0.25">
      <c r="A7" s="68" t="s">
        <v>46</v>
      </c>
      <c r="B7" s="28">
        <v>1000</v>
      </c>
      <c r="C7" s="69">
        <f>Tabla13[[#This Row],[Num]]/Tabla13[[#Totals],[Num]]</f>
        <v>6.7145638890754047E-2</v>
      </c>
    </row>
    <row r="8" spans="1:3" x14ac:dyDescent="0.25">
      <c r="A8" s="67" t="s">
        <v>265</v>
      </c>
      <c r="B8" s="29">
        <f>796-10</f>
        <v>786</v>
      </c>
      <c r="C8" s="69">
        <f>Tabla13[[#This Row],[Num]]/Tabla13[[#Totals],[Num]]</f>
        <v>5.2776472168132679E-2</v>
      </c>
    </row>
    <row r="9" spans="1:3" x14ac:dyDescent="0.25">
      <c r="A9" s="68" t="s">
        <v>254</v>
      </c>
      <c r="B9" s="28">
        <f>656-10</f>
        <v>646</v>
      </c>
      <c r="C9" s="69">
        <f>Tabla13[[#This Row],[Num]]/Tabla13[[#Totals],[Num]]</f>
        <v>4.3376082723427113E-2</v>
      </c>
    </row>
    <row r="10" spans="1:3" x14ac:dyDescent="0.25">
      <c r="A10" s="67" t="s">
        <v>313</v>
      </c>
      <c r="B10" s="29">
        <v>494</v>
      </c>
      <c r="C10" s="69">
        <f>Tabla13[[#This Row],[Num]]/Tabla13[[#Totals],[Num]]</f>
        <v>3.31699456120325E-2</v>
      </c>
    </row>
    <row r="11" spans="1:3" x14ac:dyDescent="0.25">
      <c r="A11" s="68" t="s">
        <v>319</v>
      </c>
      <c r="B11" s="28">
        <v>480</v>
      </c>
      <c r="C11" s="69">
        <f>Tabla13[[#This Row],[Num]]/Tabla13[[#Totals],[Num]]</f>
        <v>3.2229906667561939E-2</v>
      </c>
    </row>
    <row r="12" spans="1:3" x14ac:dyDescent="0.25">
      <c r="A12" s="67" t="s">
        <v>178</v>
      </c>
      <c r="B12" s="29">
        <v>441</v>
      </c>
      <c r="C12" s="69">
        <f>Tabla13[[#This Row],[Num]]/Tabla13[[#Totals],[Num]]</f>
        <v>2.9611226750822534E-2</v>
      </c>
    </row>
    <row r="13" spans="1:3" x14ac:dyDescent="0.25">
      <c r="A13" s="68" t="s">
        <v>314</v>
      </c>
      <c r="B13" s="28">
        <v>388</v>
      </c>
      <c r="C13" s="69">
        <f>Tabla13[[#This Row],[Num]]/Tabla13[[#Totals],[Num]]</f>
        <v>2.605250788961257E-2</v>
      </c>
    </row>
    <row r="14" spans="1:3" x14ac:dyDescent="0.25">
      <c r="A14" s="67" t="s">
        <v>56</v>
      </c>
      <c r="B14" s="29">
        <v>365</v>
      </c>
      <c r="C14" s="69">
        <f>Tabla13[[#This Row],[Num]]/Tabla13[[#Totals],[Num]]</f>
        <v>2.4508158195125227E-2</v>
      </c>
    </row>
    <row r="15" spans="1:3" x14ac:dyDescent="0.25">
      <c r="A15" s="67" t="s">
        <v>213</v>
      </c>
      <c r="B15" s="29">
        <v>324</v>
      </c>
      <c r="C15" s="69">
        <f>Tabla13[[#This Row],[Num]]/Tabla13[[#Totals],[Num]]</f>
        <v>2.175518700060431E-2</v>
      </c>
    </row>
    <row r="16" spans="1:3" x14ac:dyDescent="0.25">
      <c r="A16" s="68" t="s">
        <v>222</v>
      </c>
      <c r="B16" s="28">
        <v>316</v>
      </c>
      <c r="C16" s="69">
        <f>Tabla13[[#This Row],[Num]]/Tabla13[[#Totals],[Num]]</f>
        <v>2.1218021889478279E-2</v>
      </c>
    </row>
    <row r="17" spans="1:3" x14ac:dyDescent="0.25">
      <c r="A17" s="68" t="s">
        <v>174</v>
      </c>
      <c r="B17" s="28">
        <v>288</v>
      </c>
      <c r="C17" s="69">
        <f>Tabla13[[#This Row],[Num]]/Tabla13[[#Totals],[Num]]</f>
        <v>1.9337944000537167E-2</v>
      </c>
    </row>
    <row r="18" spans="1:3" x14ac:dyDescent="0.25">
      <c r="A18" s="67" t="s">
        <v>64</v>
      </c>
      <c r="B18" s="29">
        <v>287</v>
      </c>
      <c r="C18" s="69">
        <f>Tabla13[[#This Row],[Num]]/Tabla13[[#Totals],[Num]]</f>
        <v>1.9270798361646409E-2</v>
      </c>
    </row>
    <row r="19" spans="1:3" x14ac:dyDescent="0.25">
      <c r="A19" s="68" t="s">
        <v>258</v>
      </c>
      <c r="B19" s="28">
        <v>286</v>
      </c>
      <c r="C19" s="69">
        <f>Tabla13[[#This Row],[Num]]/Tabla13[[#Totals],[Num]]</f>
        <v>1.9203652722755656E-2</v>
      </c>
    </row>
    <row r="20" spans="1:3" x14ac:dyDescent="0.25">
      <c r="A20" s="67" t="s">
        <v>294</v>
      </c>
      <c r="B20" s="29">
        <v>275</v>
      </c>
      <c r="C20" s="69">
        <f>Tabla13[[#This Row],[Num]]/Tabla13[[#Totals],[Num]]</f>
        <v>1.8465050694957363E-2</v>
      </c>
    </row>
    <row r="21" spans="1:3" x14ac:dyDescent="0.25">
      <c r="A21" s="68" t="s">
        <v>185</v>
      </c>
      <c r="B21" s="28">
        <v>274</v>
      </c>
      <c r="C21" s="69">
        <f>Tabla13[[#This Row],[Num]]/Tabla13[[#Totals],[Num]]</f>
        <v>1.8397905056066609E-2</v>
      </c>
    </row>
    <row r="22" spans="1:3" x14ac:dyDescent="0.25">
      <c r="A22" s="67" t="s">
        <v>58</v>
      </c>
      <c r="B22" s="29">
        <v>202</v>
      </c>
      <c r="C22" s="69">
        <f>Tabla13[[#This Row],[Num]]/Tabla13[[#Totals],[Num]]</f>
        <v>1.3563419055932318E-2</v>
      </c>
    </row>
    <row r="23" spans="1:3" x14ac:dyDescent="0.25">
      <c r="A23" s="67" t="s">
        <v>184</v>
      </c>
      <c r="B23" s="29">
        <v>174</v>
      </c>
      <c r="C23" s="69">
        <f>Tabla13[[#This Row],[Num]]/Tabla13[[#Totals],[Num]]</f>
        <v>1.1683341166991204E-2</v>
      </c>
    </row>
    <row r="24" spans="1:3" x14ac:dyDescent="0.25">
      <c r="A24" s="68" t="s">
        <v>55</v>
      </c>
      <c r="B24" s="28">
        <v>172</v>
      </c>
      <c r="C24" s="69">
        <f>Tabla13[[#This Row],[Num]]/Tabla13[[#Totals],[Num]]</f>
        <v>1.1549049889209696E-2</v>
      </c>
    </row>
    <row r="25" spans="1:3" x14ac:dyDescent="0.25">
      <c r="A25" s="68" t="s">
        <v>198</v>
      </c>
      <c r="B25" s="28">
        <v>169</v>
      </c>
      <c r="C25" s="69">
        <f>Tabla13[[#This Row],[Num]]/Tabla13[[#Totals],[Num]]</f>
        <v>1.1347612972537434E-2</v>
      </c>
    </row>
    <row r="26" spans="1:3" x14ac:dyDescent="0.25">
      <c r="A26" s="68" t="s">
        <v>276</v>
      </c>
      <c r="B26" s="28">
        <v>165</v>
      </c>
      <c r="C26" s="69">
        <f>Tabla13[[#This Row],[Num]]/Tabla13[[#Totals],[Num]]</f>
        <v>1.1079030416974417E-2</v>
      </c>
    </row>
    <row r="27" spans="1:3" x14ac:dyDescent="0.25">
      <c r="A27" s="67" t="s">
        <v>54</v>
      </c>
      <c r="B27" s="29">
        <v>162</v>
      </c>
      <c r="C27" s="69">
        <f>Tabla13[[#This Row],[Num]]/Tabla13[[#Totals],[Num]]</f>
        <v>1.0877593500302155E-2</v>
      </c>
    </row>
    <row r="28" spans="1:3" x14ac:dyDescent="0.25">
      <c r="A28" s="68" t="s">
        <v>226</v>
      </c>
      <c r="B28" s="28">
        <v>162</v>
      </c>
      <c r="C28" s="69">
        <f>Tabla13[[#This Row],[Num]]/Tabla13[[#Totals],[Num]]</f>
        <v>1.0877593500302155E-2</v>
      </c>
    </row>
    <row r="29" spans="1:3" x14ac:dyDescent="0.25">
      <c r="A29" s="67" t="s">
        <v>255</v>
      </c>
      <c r="B29" s="29">
        <v>161</v>
      </c>
      <c r="C29" s="69">
        <f>Tabla13[[#This Row],[Num]]/Tabla13[[#Totals],[Num]]</f>
        <v>1.0810447861411401E-2</v>
      </c>
    </row>
    <row r="30" spans="1:3" x14ac:dyDescent="0.25">
      <c r="A30" s="68" t="s">
        <v>53</v>
      </c>
      <c r="B30" s="28">
        <v>155</v>
      </c>
      <c r="C30" s="69">
        <f>Tabla13[[#This Row],[Num]]/Tabla13[[#Totals],[Num]]</f>
        <v>1.0407574028066876E-2</v>
      </c>
    </row>
    <row r="31" spans="1:3" x14ac:dyDescent="0.25">
      <c r="A31" s="67" t="s">
        <v>320</v>
      </c>
      <c r="B31" s="29">
        <v>151</v>
      </c>
      <c r="C31" s="69">
        <f>Tabla13[[#This Row],[Num]]/Tabla13[[#Totals],[Num]]</f>
        <v>1.0138991472503861E-2</v>
      </c>
    </row>
    <row r="32" spans="1:3" x14ac:dyDescent="0.25">
      <c r="A32" s="68" t="s">
        <v>297</v>
      </c>
      <c r="B32" s="28">
        <v>141</v>
      </c>
      <c r="C32" s="69">
        <f>Tabla13[[#This Row],[Num]]/Tabla13[[#Totals],[Num]]</f>
        <v>9.46753508359632E-3</v>
      </c>
    </row>
    <row r="33" spans="1:3" x14ac:dyDescent="0.25">
      <c r="A33" s="68" t="s">
        <v>260</v>
      </c>
      <c r="B33" s="28">
        <v>139</v>
      </c>
      <c r="C33" s="69">
        <f>Tabla13[[#This Row],[Num]]/Tabla13[[#Totals],[Num]]</f>
        <v>9.3332438058148122E-3</v>
      </c>
    </row>
    <row r="34" spans="1:3" x14ac:dyDescent="0.25">
      <c r="A34" s="68" t="s">
        <v>176</v>
      </c>
      <c r="B34" s="28">
        <v>129</v>
      </c>
      <c r="C34" s="69">
        <f>Tabla13[[#This Row],[Num]]/Tabla13[[#Totals],[Num]]</f>
        <v>8.6617874169072715E-3</v>
      </c>
    </row>
    <row r="35" spans="1:3" x14ac:dyDescent="0.25">
      <c r="A35" s="67" t="s">
        <v>253</v>
      </c>
      <c r="B35" s="29">
        <v>116</v>
      </c>
      <c r="C35" s="69">
        <f>Tabla13[[#This Row],[Num]]/Tabla13[[#Totals],[Num]]</f>
        <v>7.7888941113274691E-3</v>
      </c>
    </row>
    <row r="36" spans="1:3" x14ac:dyDescent="0.25">
      <c r="A36" s="67" t="s">
        <v>51</v>
      </c>
      <c r="B36" s="29">
        <v>111</v>
      </c>
      <c r="C36" s="69">
        <f>Tabla13[[#This Row],[Num]]/Tabla13[[#Totals],[Num]]</f>
        <v>7.4531659168736988E-3</v>
      </c>
    </row>
    <row r="37" spans="1:3" x14ac:dyDescent="0.25">
      <c r="A37" s="67" t="s">
        <v>283</v>
      </c>
      <c r="B37" s="29">
        <v>110</v>
      </c>
      <c r="C37" s="69">
        <f>Tabla13[[#This Row],[Num]]/Tabla13[[#Totals],[Num]]</f>
        <v>7.3860202779829449E-3</v>
      </c>
    </row>
    <row r="38" spans="1:3" x14ac:dyDescent="0.25">
      <c r="A38" s="67" t="s">
        <v>232</v>
      </c>
      <c r="B38" s="29">
        <v>98</v>
      </c>
      <c r="C38" s="69">
        <f>Tabla13[[#This Row],[Num]]/Tabla13[[#Totals],[Num]]</f>
        <v>6.5802726112938964E-3</v>
      </c>
    </row>
    <row r="39" spans="1:3" x14ac:dyDescent="0.25">
      <c r="A39" s="68" t="s">
        <v>286</v>
      </c>
      <c r="B39" s="28">
        <v>98</v>
      </c>
      <c r="C39" s="69">
        <f>Tabla13[[#This Row],[Num]]/Tabla13[[#Totals],[Num]]</f>
        <v>6.5802726112938964E-3</v>
      </c>
    </row>
    <row r="40" spans="1:3" x14ac:dyDescent="0.25">
      <c r="A40" s="68" t="s">
        <v>153</v>
      </c>
      <c r="B40" s="28">
        <v>94</v>
      </c>
      <c r="C40" s="69">
        <f>Tabla13[[#This Row],[Num]]/Tabla13[[#Totals],[Num]]</f>
        <v>6.31169005573088E-3</v>
      </c>
    </row>
    <row r="41" spans="1:3" x14ac:dyDescent="0.25">
      <c r="A41" s="68" t="s">
        <v>217</v>
      </c>
      <c r="B41" s="28">
        <v>84</v>
      </c>
      <c r="C41" s="69">
        <f>Tabla13[[#This Row],[Num]]/Tabla13[[#Totals],[Num]]</f>
        <v>5.6402336668233402E-3</v>
      </c>
    </row>
    <row r="42" spans="1:3" x14ac:dyDescent="0.25">
      <c r="A42" s="68" t="s">
        <v>180</v>
      </c>
      <c r="B42" s="28">
        <v>80</v>
      </c>
      <c r="C42" s="69">
        <f>Tabla13[[#This Row],[Num]]/Tabla13[[#Totals],[Num]]</f>
        <v>5.3716511112603237E-3</v>
      </c>
    </row>
    <row r="43" spans="1:3" x14ac:dyDescent="0.25">
      <c r="A43" s="68" t="s">
        <v>48</v>
      </c>
      <c r="B43" s="28">
        <v>78</v>
      </c>
      <c r="C43" s="69">
        <f>Tabla13[[#This Row],[Num]]/Tabla13[[#Totals],[Num]]</f>
        <v>5.2373598334788159E-3</v>
      </c>
    </row>
    <row r="44" spans="1:3" x14ac:dyDescent="0.25">
      <c r="A44" s="67" t="s">
        <v>47</v>
      </c>
      <c r="B44" s="29">
        <v>76</v>
      </c>
      <c r="C44" s="69">
        <f>Tabla13[[#This Row],[Num]]/Tabla13[[#Totals],[Num]]</f>
        <v>5.1030685556973073E-3</v>
      </c>
    </row>
    <row r="45" spans="1:3" x14ac:dyDescent="0.25">
      <c r="A45" s="67" t="s">
        <v>223</v>
      </c>
      <c r="B45" s="29">
        <v>75</v>
      </c>
      <c r="C45" s="69">
        <f>Tabla13[[#This Row],[Num]]/Tabla13[[#Totals],[Num]]</f>
        <v>5.0359229168065534E-3</v>
      </c>
    </row>
    <row r="46" spans="1:3" x14ac:dyDescent="0.25">
      <c r="A46" s="68" t="s">
        <v>306</v>
      </c>
      <c r="B46" s="28">
        <v>75</v>
      </c>
      <c r="C46" s="69">
        <f>Tabla13[[#This Row],[Num]]/Tabla13[[#Totals],[Num]]</f>
        <v>5.0359229168065534E-3</v>
      </c>
    </row>
    <row r="47" spans="1:3" x14ac:dyDescent="0.25">
      <c r="A47" s="67" t="s">
        <v>194</v>
      </c>
      <c r="B47" s="29">
        <v>71</v>
      </c>
      <c r="C47" s="69">
        <f>Tabla13[[#This Row],[Num]]/Tabla13[[#Totals],[Num]]</f>
        <v>4.7673403612435369E-3</v>
      </c>
    </row>
    <row r="48" spans="1:3" x14ac:dyDescent="0.25">
      <c r="A48" s="67" t="s">
        <v>163</v>
      </c>
      <c r="B48" s="29">
        <v>70</v>
      </c>
      <c r="C48" s="69">
        <f>Tabla13[[#This Row],[Num]]/Tabla13[[#Totals],[Num]]</f>
        <v>4.700194722352783E-3</v>
      </c>
    </row>
    <row r="49" spans="1:3" x14ac:dyDescent="0.25">
      <c r="A49" s="67" t="s">
        <v>251</v>
      </c>
      <c r="B49" s="29">
        <v>69</v>
      </c>
      <c r="C49" s="69">
        <f>Tabla13[[#This Row],[Num]]/Tabla13[[#Totals],[Num]]</f>
        <v>4.6330490834620291E-3</v>
      </c>
    </row>
    <row r="50" spans="1:3" x14ac:dyDescent="0.25">
      <c r="A50" s="68" t="s">
        <v>204</v>
      </c>
      <c r="B50" s="28">
        <v>67</v>
      </c>
      <c r="C50" s="69">
        <f>Tabla13[[#This Row],[Num]]/Tabla13[[#Totals],[Num]]</f>
        <v>4.4987578056805214E-3</v>
      </c>
    </row>
    <row r="51" spans="1:3" x14ac:dyDescent="0.25">
      <c r="A51" s="67" t="s">
        <v>271</v>
      </c>
      <c r="B51" s="29">
        <v>65</v>
      </c>
      <c r="C51" s="69">
        <f>Tabla13[[#This Row],[Num]]/Tabla13[[#Totals],[Num]]</f>
        <v>4.3644665278990127E-3</v>
      </c>
    </row>
    <row r="52" spans="1:3" x14ac:dyDescent="0.25">
      <c r="A52" s="68" t="s">
        <v>228</v>
      </c>
      <c r="B52" s="28">
        <v>61</v>
      </c>
      <c r="C52" s="69">
        <f>Tabla13[[#This Row],[Num]]/Tabla13[[#Totals],[Num]]</f>
        <v>4.0958839723359971E-3</v>
      </c>
    </row>
    <row r="53" spans="1:3" x14ac:dyDescent="0.25">
      <c r="A53" s="68" t="s">
        <v>289</v>
      </c>
      <c r="B53" s="28">
        <v>58</v>
      </c>
      <c r="C53" s="69">
        <f>Tabla13[[#This Row],[Num]]/Tabla13[[#Totals],[Num]]</f>
        <v>3.8944470556637346E-3</v>
      </c>
    </row>
    <row r="54" spans="1:3" x14ac:dyDescent="0.25">
      <c r="A54" s="68" t="s">
        <v>238</v>
      </c>
      <c r="B54" s="28">
        <v>56</v>
      </c>
      <c r="C54" s="69">
        <f>Tabla13[[#This Row],[Num]]/Tabla13[[#Totals],[Num]]</f>
        <v>3.7601557778822263E-3</v>
      </c>
    </row>
    <row r="55" spans="1:3" x14ac:dyDescent="0.25">
      <c r="A55" s="67" t="s">
        <v>263</v>
      </c>
      <c r="B55" s="29">
        <v>55</v>
      </c>
      <c r="C55" s="69">
        <f>Tabla13[[#This Row],[Num]]/Tabla13[[#Totals],[Num]]</f>
        <v>3.6930101389914725E-3</v>
      </c>
    </row>
    <row r="56" spans="1:3" x14ac:dyDescent="0.25">
      <c r="A56" s="68" t="s">
        <v>321</v>
      </c>
      <c r="B56" s="28">
        <v>55</v>
      </c>
      <c r="C56" s="69">
        <f>Tabla13[[#This Row],[Num]]/Tabla13[[#Totals],[Num]]</f>
        <v>3.6930101389914725E-3</v>
      </c>
    </row>
    <row r="57" spans="1:3" x14ac:dyDescent="0.25">
      <c r="A57" s="67" t="s">
        <v>305</v>
      </c>
      <c r="B57" s="29">
        <v>52</v>
      </c>
      <c r="C57" s="69">
        <f>Tabla13[[#This Row],[Num]]/Tabla13[[#Totals],[Num]]</f>
        <v>3.4915732223192103E-3</v>
      </c>
    </row>
    <row r="58" spans="1:3" x14ac:dyDescent="0.25">
      <c r="A58" s="67" t="s">
        <v>199</v>
      </c>
      <c r="B58" s="29">
        <v>51</v>
      </c>
      <c r="C58" s="69">
        <f>Tabla13[[#This Row],[Num]]/Tabla13[[#Totals],[Num]]</f>
        <v>3.4244275834284564E-3</v>
      </c>
    </row>
    <row r="59" spans="1:3" x14ac:dyDescent="0.25">
      <c r="A59" s="68" t="s">
        <v>215</v>
      </c>
      <c r="B59" s="28">
        <v>51</v>
      </c>
      <c r="C59" s="69">
        <f>Tabla13[[#This Row],[Num]]/Tabla13[[#Totals],[Num]]</f>
        <v>3.4244275834284564E-3</v>
      </c>
    </row>
    <row r="60" spans="1:3" x14ac:dyDescent="0.25">
      <c r="A60" s="68" t="s">
        <v>268</v>
      </c>
      <c r="B60" s="28">
        <v>50</v>
      </c>
      <c r="C60" s="69">
        <f>Tabla13[[#This Row],[Num]]/Tabla13[[#Totals],[Num]]</f>
        <v>3.3572819445377021E-3</v>
      </c>
    </row>
    <row r="61" spans="1:3" x14ac:dyDescent="0.25">
      <c r="A61" s="67" t="s">
        <v>201</v>
      </c>
      <c r="B61" s="29">
        <v>48</v>
      </c>
      <c r="C61" s="69">
        <f>Tabla13[[#This Row],[Num]]/Tabla13[[#Totals],[Num]]</f>
        <v>3.2229906667561943E-3</v>
      </c>
    </row>
    <row r="62" spans="1:3" x14ac:dyDescent="0.25">
      <c r="A62" s="68" t="s">
        <v>278</v>
      </c>
      <c r="B62" s="28">
        <v>46</v>
      </c>
      <c r="C62" s="69">
        <f>Tabla13[[#This Row],[Num]]/Tabla13[[#Totals],[Num]]</f>
        <v>3.0886993889746861E-3</v>
      </c>
    </row>
    <row r="63" spans="1:3" x14ac:dyDescent="0.25">
      <c r="A63" s="67" t="s">
        <v>210</v>
      </c>
      <c r="B63" s="29">
        <v>43</v>
      </c>
      <c r="C63" s="69">
        <f>Tabla13[[#This Row],[Num]]/Tabla13[[#Totals],[Num]]</f>
        <v>2.887262472302424E-3</v>
      </c>
    </row>
    <row r="64" spans="1:3" x14ac:dyDescent="0.25">
      <c r="A64" s="68" t="s">
        <v>59</v>
      </c>
      <c r="B64" s="28">
        <v>42</v>
      </c>
      <c r="C64" s="69">
        <f>Tabla13[[#This Row],[Num]]/Tabla13[[#Totals],[Num]]</f>
        <v>2.8201168334116701E-3</v>
      </c>
    </row>
    <row r="65" spans="1:3" x14ac:dyDescent="0.25">
      <c r="A65" s="68" t="s">
        <v>196</v>
      </c>
      <c r="B65" s="28">
        <v>39</v>
      </c>
      <c r="C65" s="69">
        <f>Tabla13[[#This Row],[Num]]/Tabla13[[#Totals],[Num]]</f>
        <v>2.618679916739408E-3</v>
      </c>
    </row>
    <row r="66" spans="1:3" x14ac:dyDescent="0.25">
      <c r="A66" s="68" t="s">
        <v>287</v>
      </c>
      <c r="B66" s="28">
        <v>39</v>
      </c>
      <c r="C66" s="69">
        <f>Tabla13[[#This Row],[Num]]/Tabla13[[#Totals],[Num]]</f>
        <v>2.618679916739408E-3</v>
      </c>
    </row>
    <row r="67" spans="1:3" x14ac:dyDescent="0.25">
      <c r="A67" s="68" t="s">
        <v>236</v>
      </c>
      <c r="B67" s="28">
        <v>36</v>
      </c>
      <c r="C67" s="69">
        <f>Tabla13[[#This Row],[Num]]/Tabla13[[#Totals],[Num]]</f>
        <v>2.4172430000671459E-3</v>
      </c>
    </row>
    <row r="68" spans="1:3" x14ac:dyDescent="0.25">
      <c r="A68" s="67" t="s">
        <v>267</v>
      </c>
      <c r="B68" s="29">
        <v>36</v>
      </c>
      <c r="C68" s="69">
        <f>Tabla13[[#This Row],[Num]]/Tabla13[[#Totals],[Num]]</f>
        <v>2.4172430000671459E-3</v>
      </c>
    </row>
    <row r="69" spans="1:3" x14ac:dyDescent="0.25">
      <c r="A69" s="68" t="s">
        <v>205</v>
      </c>
      <c r="B69" s="28">
        <v>35</v>
      </c>
      <c r="C69" s="69">
        <f>Tabla13[[#This Row],[Num]]/Tabla13[[#Totals],[Num]]</f>
        <v>2.3500973611763915E-3</v>
      </c>
    </row>
    <row r="70" spans="1:3" x14ac:dyDescent="0.25">
      <c r="A70" s="67" t="s">
        <v>315</v>
      </c>
      <c r="B70" s="29">
        <v>35</v>
      </c>
      <c r="C70" s="69">
        <f>Tabla13[[#This Row],[Num]]/Tabla13[[#Totals],[Num]]</f>
        <v>2.3500973611763915E-3</v>
      </c>
    </row>
    <row r="71" spans="1:3" x14ac:dyDescent="0.25">
      <c r="A71" s="68" t="s">
        <v>168</v>
      </c>
      <c r="B71" s="28">
        <v>33</v>
      </c>
      <c r="C71" s="69">
        <f>Tabla13[[#This Row],[Num]]/Tabla13[[#Totals],[Num]]</f>
        <v>2.2158060833948833E-3</v>
      </c>
    </row>
    <row r="72" spans="1:3" x14ac:dyDescent="0.25">
      <c r="A72" s="67" t="s">
        <v>290</v>
      </c>
      <c r="B72" s="29">
        <v>33</v>
      </c>
      <c r="C72" s="69">
        <f>Tabla13[[#This Row],[Num]]/Tabla13[[#Totals],[Num]]</f>
        <v>2.2158060833948833E-3</v>
      </c>
    </row>
    <row r="73" spans="1:3" x14ac:dyDescent="0.25">
      <c r="A73" s="68" t="s">
        <v>293</v>
      </c>
      <c r="B73" s="28">
        <v>33</v>
      </c>
      <c r="C73" s="69">
        <f>Tabla13[[#This Row],[Num]]/Tabla13[[#Totals],[Num]]</f>
        <v>2.2158060833948833E-3</v>
      </c>
    </row>
    <row r="74" spans="1:3" x14ac:dyDescent="0.25">
      <c r="A74" s="68" t="s">
        <v>317</v>
      </c>
      <c r="B74" s="28">
        <v>32</v>
      </c>
      <c r="C74" s="69">
        <f>Tabla13[[#This Row],[Num]]/Tabla13[[#Totals],[Num]]</f>
        <v>2.1486604445041294E-3</v>
      </c>
    </row>
    <row r="75" spans="1:3" x14ac:dyDescent="0.25">
      <c r="A75" s="67" t="s">
        <v>197</v>
      </c>
      <c r="B75" s="29">
        <v>27</v>
      </c>
      <c r="C75" s="69">
        <f>Tabla13[[#This Row],[Num]]/Tabla13[[#Totals],[Num]]</f>
        <v>1.8129322500503593E-3</v>
      </c>
    </row>
    <row r="76" spans="1:3" x14ac:dyDescent="0.25">
      <c r="A76" s="68" t="s">
        <v>252</v>
      </c>
      <c r="B76" s="28">
        <v>27</v>
      </c>
      <c r="C76" s="69">
        <f>Tabla13[[#This Row],[Num]]/Tabla13[[#Totals],[Num]]</f>
        <v>1.8129322500503593E-3</v>
      </c>
    </row>
    <row r="77" spans="1:3" x14ac:dyDescent="0.25">
      <c r="A77" s="68" t="s">
        <v>272</v>
      </c>
      <c r="B77" s="28">
        <v>26</v>
      </c>
      <c r="C77" s="69">
        <f>Tabla13[[#This Row],[Num]]/Tabla13[[#Totals],[Num]]</f>
        <v>1.7457866111596052E-3</v>
      </c>
    </row>
    <row r="78" spans="1:3" x14ac:dyDescent="0.25">
      <c r="A78" s="67" t="s">
        <v>298</v>
      </c>
      <c r="B78" s="29">
        <v>25</v>
      </c>
      <c r="C78" s="69">
        <f>Tabla13[[#This Row],[Num]]/Tabla13[[#Totals],[Num]]</f>
        <v>1.6786409722688511E-3</v>
      </c>
    </row>
    <row r="79" spans="1:3" x14ac:dyDescent="0.25">
      <c r="A79" s="67" t="s">
        <v>230</v>
      </c>
      <c r="B79" s="29">
        <v>24</v>
      </c>
      <c r="C79" s="69">
        <f>Tabla13[[#This Row],[Num]]/Tabla13[[#Totals],[Num]]</f>
        <v>1.6114953333780972E-3</v>
      </c>
    </row>
    <row r="80" spans="1:3" x14ac:dyDescent="0.25">
      <c r="A80" s="68" t="s">
        <v>181</v>
      </c>
      <c r="B80" s="28">
        <v>22</v>
      </c>
      <c r="C80" s="69">
        <f>Tabla13[[#This Row],[Num]]/Tabla13[[#Totals],[Num]]</f>
        <v>1.4772040555965889E-3</v>
      </c>
    </row>
    <row r="81" spans="1:3" x14ac:dyDescent="0.25">
      <c r="A81" s="67" t="s">
        <v>186</v>
      </c>
      <c r="B81" s="29">
        <v>22</v>
      </c>
      <c r="C81" s="69">
        <f>Tabla13[[#This Row],[Num]]/Tabla13[[#Totals],[Num]]</f>
        <v>1.4772040555965889E-3</v>
      </c>
    </row>
    <row r="82" spans="1:3" x14ac:dyDescent="0.25">
      <c r="A82" s="68" t="s">
        <v>242</v>
      </c>
      <c r="B82" s="28">
        <v>22</v>
      </c>
      <c r="C82" s="69">
        <f>Tabla13[[#This Row],[Num]]/Tabla13[[#Totals],[Num]]</f>
        <v>1.4772040555965889E-3</v>
      </c>
    </row>
    <row r="83" spans="1:3" x14ac:dyDescent="0.25">
      <c r="A83" s="68" t="s">
        <v>256</v>
      </c>
      <c r="B83" s="28">
        <v>22</v>
      </c>
      <c r="C83" s="69">
        <f>Tabla13[[#This Row],[Num]]/Tabla13[[#Totals],[Num]]</f>
        <v>1.4772040555965889E-3</v>
      </c>
    </row>
    <row r="84" spans="1:3" x14ac:dyDescent="0.25">
      <c r="A84" s="67" t="s">
        <v>239</v>
      </c>
      <c r="B84" s="29">
        <v>21</v>
      </c>
      <c r="C84" s="69">
        <f>Tabla13[[#This Row],[Num]]/Tabla13[[#Totals],[Num]]</f>
        <v>1.410058416705835E-3</v>
      </c>
    </row>
    <row r="85" spans="1:3" x14ac:dyDescent="0.25">
      <c r="A85" s="68" t="s">
        <v>264</v>
      </c>
      <c r="B85" s="28">
        <v>20</v>
      </c>
      <c r="C85" s="69">
        <f>Tabla13[[#This Row],[Num]]/Tabla13[[#Totals],[Num]]</f>
        <v>1.3429127778150809E-3</v>
      </c>
    </row>
    <row r="86" spans="1:3" x14ac:dyDescent="0.25">
      <c r="A86" s="67" t="s">
        <v>206</v>
      </c>
      <c r="B86" s="29">
        <v>19</v>
      </c>
      <c r="C86" s="69">
        <f>Tabla13[[#This Row],[Num]]/Tabla13[[#Totals],[Num]]</f>
        <v>1.2757671389243268E-3</v>
      </c>
    </row>
    <row r="87" spans="1:3" x14ac:dyDescent="0.25">
      <c r="A87" s="67" t="s">
        <v>216</v>
      </c>
      <c r="B87" s="29">
        <v>19</v>
      </c>
      <c r="C87" s="69">
        <f>Tabla13[[#This Row],[Num]]/Tabla13[[#Totals],[Num]]</f>
        <v>1.2757671389243268E-3</v>
      </c>
    </row>
    <row r="88" spans="1:3" x14ac:dyDescent="0.25">
      <c r="A88" s="67" t="s">
        <v>179</v>
      </c>
      <c r="B88" s="29">
        <v>18</v>
      </c>
      <c r="C88" s="69">
        <f>Tabla13[[#This Row],[Num]]/Tabla13[[#Totals],[Num]]</f>
        <v>1.2086215000335729E-3</v>
      </c>
    </row>
    <row r="89" spans="1:3" x14ac:dyDescent="0.25">
      <c r="A89" s="68" t="s">
        <v>244</v>
      </c>
      <c r="B89" s="28">
        <v>18</v>
      </c>
      <c r="C89" s="69">
        <f>Tabla13[[#This Row],[Num]]/Tabla13[[#Totals],[Num]]</f>
        <v>1.2086215000335729E-3</v>
      </c>
    </row>
    <row r="90" spans="1:3" x14ac:dyDescent="0.25">
      <c r="A90" s="67" t="s">
        <v>245</v>
      </c>
      <c r="B90" s="29">
        <v>18</v>
      </c>
      <c r="C90" s="69">
        <f>Tabla13[[#This Row],[Num]]/Tabla13[[#Totals],[Num]]</f>
        <v>1.2086215000335729E-3</v>
      </c>
    </row>
    <row r="91" spans="1:3" x14ac:dyDescent="0.25">
      <c r="A91" s="67" t="s">
        <v>234</v>
      </c>
      <c r="B91" s="29">
        <v>17</v>
      </c>
      <c r="C91" s="69">
        <f>Tabla13[[#This Row],[Num]]/Tabla13[[#Totals],[Num]]</f>
        <v>1.1414758611428188E-3</v>
      </c>
    </row>
    <row r="92" spans="1:3" x14ac:dyDescent="0.25">
      <c r="A92" s="68" t="s">
        <v>291</v>
      </c>
      <c r="B92" s="28">
        <v>17</v>
      </c>
      <c r="C92" s="69">
        <f>Tabla13[[#This Row],[Num]]/Tabla13[[#Totals],[Num]]</f>
        <v>1.1414758611428188E-3</v>
      </c>
    </row>
    <row r="93" spans="1:3" x14ac:dyDescent="0.25">
      <c r="A93" s="68" t="s">
        <v>183</v>
      </c>
      <c r="B93" s="28">
        <v>16</v>
      </c>
      <c r="C93" s="69">
        <f>Tabla13[[#This Row],[Num]]/Tabla13[[#Totals],[Num]]</f>
        <v>1.0743302222520647E-3</v>
      </c>
    </row>
    <row r="94" spans="1:3" x14ac:dyDescent="0.25">
      <c r="A94" s="67" t="s">
        <v>188</v>
      </c>
      <c r="B94" s="29">
        <v>16</v>
      </c>
      <c r="C94" s="69">
        <f>Tabla13[[#This Row],[Num]]/Tabla13[[#Totals],[Num]]</f>
        <v>1.0743302222520647E-3</v>
      </c>
    </row>
    <row r="95" spans="1:3" x14ac:dyDescent="0.25">
      <c r="A95" s="67" t="s">
        <v>192</v>
      </c>
      <c r="B95" s="29">
        <v>16</v>
      </c>
      <c r="C95" s="69">
        <f>Tabla13[[#This Row],[Num]]/Tabla13[[#Totals],[Num]]</f>
        <v>1.0743302222520647E-3</v>
      </c>
    </row>
    <row r="96" spans="1:3" x14ac:dyDescent="0.25">
      <c r="A96" s="68" t="s">
        <v>249</v>
      </c>
      <c r="B96" s="28">
        <v>16</v>
      </c>
      <c r="C96" s="69">
        <f>Tabla13[[#This Row],[Num]]/Tabla13[[#Totals],[Num]]</f>
        <v>1.0743302222520647E-3</v>
      </c>
    </row>
    <row r="97" spans="1:3" x14ac:dyDescent="0.25">
      <c r="A97" s="68" t="s">
        <v>233</v>
      </c>
      <c r="B97" s="28">
        <v>14</v>
      </c>
      <c r="C97" s="69">
        <f>Tabla13[[#This Row],[Num]]/Tabla13[[#Totals],[Num]]</f>
        <v>9.4003894447055659E-4</v>
      </c>
    </row>
    <row r="98" spans="1:3" x14ac:dyDescent="0.25">
      <c r="A98" s="67" t="s">
        <v>49</v>
      </c>
      <c r="B98" s="29">
        <v>13</v>
      </c>
      <c r="C98" s="69">
        <f>Tabla13[[#This Row],[Num]]/Tabla13[[#Totals],[Num]]</f>
        <v>8.7289330557980258E-4</v>
      </c>
    </row>
    <row r="99" spans="1:3" x14ac:dyDescent="0.25">
      <c r="A99" s="67" t="s">
        <v>287</v>
      </c>
      <c r="B99" s="29">
        <v>13</v>
      </c>
      <c r="C99" s="69">
        <f>Tabla13[[#This Row],[Num]]/Tabla13[[#Totals],[Num]]</f>
        <v>8.7289330557980258E-4</v>
      </c>
    </row>
    <row r="100" spans="1:3" x14ac:dyDescent="0.25">
      <c r="A100" s="68" t="s">
        <v>299</v>
      </c>
      <c r="B100" s="28">
        <v>13</v>
      </c>
      <c r="C100" s="69">
        <f>Tabla13[[#This Row],[Num]]/Tabla13[[#Totals],[Num]]</f>
        <v>8.7289330557980258E-4</v>
      </c>
    </row>
    <row r="101" spans="1:3" x14ac:dyDescent="0.25">
      <c r="A101" s="68" t="s">
        <v>224</v>
      </c>
      <c r="B101" s="28">
        <v>12</v>
      </c>
      <c r="C101" s="69">
        <f>Tabla13[[#This Row],[Num]]/Tabla13[[#Totals],[Num]]</f>
        <v>8.0574766668904858E-4</v>
      </c>
    </row>
    <row r="102" spans="1:3" x14ac:dyDescent="0.25">
      <c r="A102" s="67" t="s">
        <v>288</v>
      </c>
      <c r="B102" s="29">
        <v>12</v>
      </c>
      <c r="C102" s="69">
        <f>Tabla13[[#This Row],[Num]]/Tabla13[[#Totals],[Num]]</f>
        <v>8.0574766668904858E-4</v>
      </c>
    </row>
    <row r="103" spans="1:3" x14ac:dyDescent="0.25">
      <c r="A103" s="67" t="s">
        <v>309</v>
      </c>
      <c r="B103" s="29">
        <v>12</v>
      </c>
      <c r="C103" s="69">
        <f>Tabla13[[#This Row],[Num]]/Tabla13[[#Totals],[Num]]</f>
        <v>8.0574766668904858E-4</v>
      </c>
    </row>
    <row r="104" spans="1:3" x14ac:dyDescent="0.25">
      <c r="A104" s="68" t="s">
        <v>193</v>
      </c>
      <c r="B104" s="28">
        <v>11</v>
      </c>
      <c r="C104" s="69">
        <f>Tabla13[[#This Row],[Num]]/Tabla13[[#Totals],[Num]]</f>
        <v>7.3860202779829447E-4</v>
      </c>
    </row>
    <row r="105" spans="1:3" x14ac:dyDescent="0.25">
      <c r="A105" s="67" t="s">
        <v>167</v>
      </c>
      <c r="B105" s="29">
        <v>10</v>
      </c>
      <c r="C105" s="69">
        <f>Tabla13[[#This Row],[Num]]/Tabla13[[#Totals],[Num]]</f>
        <v>6.7145638890754047E-4</v>
      </c>
    </row>
    <row r="106" spans="1:3" x14ac:dyDescent="0.25">
      <c r="A106" s="67" t="s">
        <v>212</v>
      </c>
      <c r="B106" s="29">
        <v>10</v>
      </c>
      <c r="C106" s="69">
        <f>Tabla13[[#This Row],[Num]]/Tabla13[[#Totals],[Num]]</f>
        <v>6.7145638890754047E-4</v>
      </c>
    </row>
    <row r="107" spans="1:3" x14ac:dyDescent="0.25">
      <c r="A107" s="67" t="s">
        <v>225</v>
      </c>
      <c r="B107" s="29">
        <v>10</v>
      </c>
      <c r="C107" s="69">
        <f>Tabla13[[#This Row],[Num]]/Tabla13[[#Totals],[Num]]</f>
        <v>6.7145638890754047E-4</v>
      </c>
    </row>
    <row r="108" spans="1:3" x14ac:dyDescent="0.25">
      <c r="A108" s="67" t="s">
        <v>250</v>
      </c>
      <c r="B108" s="29">
        <v>10</v>
      </c>
      <c r="C108" s="69">
        <f>Tabla13[[#This Row],[Num]]/Tabla13[[#Totals],[Num]]</f>
        <v>6.7145638890754047E-4</v>
      </c>
    </row>
    <row r="109" spans="1:3" x14ac:dyDescent="0.25">
      <c r="A109" s="68" t="s">
        <v>262</v>
      </c>
      <c r="B109" s="28">
        <v>9</v>
      </c>
      <c r="C109" s="69">
        <f>Tabla13[[#This Row],[Num]]/Tabla13[[#Totals],[Num]]</f>
        <v>6.0431075001678646E-4</v>
      </c>
    </row>
    <row r="110" spans="1:3" x14ac:dyDescent="0.25">
      <c r="A110" s="68" t="s">
        <v>166</v>
      </c>
      <c r="B110" s="28">
        <v>8</v>
      </c>
      <c r="C110" s="69">
        <f>Tabla13[[#This Row],[Num]]/Tabla13[[#Totals],[Num]]</f>
        <v>5.3716511112603235E-4</v>
      </c>
    </row>
    <row r="111" spans="1:3" x14ac:dyDescent="0.25">
      <c r="A111" s="67" t="s">
        <v>50</v>
      </c>
      <c r="B111" s="29">
        <v>8</v>
      </c>
      <c r="C111" s="69">
        <f>Tabla13[[#This Row],[Num]]/Tabla13[[#Totals],[Num]]</f>
        <v>5.3716511112603235E-4</v>
      </c>
    </row>
    <row r="112" spans="1:3" x14ac:dyDescent="0.25">
      <c r="A112" s="67" t="s">
        <v>241</v>
      </c>
      <c r="B112" s="29">
        <v>8</v>
      </c>
      <c r="C112" s="69">
        <f>Tabla13[[#This Row],[Num]]/Tabla13[[#Totals],[Num]]</f>
        <v>5.3716511112603235E-4</v>
      </c>
    </row>
    <row r="113" spans="1:3" x14ac:dyDescent="0.25">
      <c r="A113" s="68" t="s">
        <v>247</v>
      </c>
      <c r="B113" s="28">
        <v>8</v>
      </c>
      <c r="C113" s="69">
        <f>Tabla13[[#This Row],[Num]]/Tabla13[[#Totals],[Num]]</f>
        <v>5.3716511112603235E-4</v>
      </c>
    </row>
    <row r="114" spans="1:3" x14ac:dyDescent="0.25">
      <c r="A114" s="68" t="s">
        <v>295</v>
      </c>
      <c r="B114" s="28">
        <v>8</v>
      </c>
      <c r="C114" s="69">
        <f>Tabla13[[#This Row],[Num]]/Tabla13[[#Totals],[Num]]</f>
        <v>5.3716511112603235E-4</v>
      </c>
    </row>
    <row r="115" spans="1:3" x14ac:dyDescent="0.25">
      <c r="A115" s="68" t="s">
        <v>323</v>
      </c>
      <c r="B115" s="28">
        <v>8</v>
      </c>
      <c r="C115" s="69">
        <f>Tabla13[[#This Row],[Num]]/Tabla13[[#Totals],[Num]]</f>
        <v>5.3716511112603235E-4</v>
      </c>
    </row>
    <row r="116" spans="1:3" x14ac:dyDescent="0.25">
      <c r="A116" s="67" t="s">
        <v>227</v>
      </c>
      <c r="B116" s="29">
        <v>7</v>
      </c>
      <c r="C116" s="69">
        <f>Tabla13[[#This Row],[Num]]/Tabla13[[#Totals],[Num]]</f>
        <v>4.7001947223527829E-4</v>
      </c>
    </row>
    <row r="117" spans="1:3" x14ac:dyDescent="0.25">
      <c r="A117" s="68" t="s">
        <v>219</v>
      </c>
      <c r="B117" s="28">
        <v>6</v>
      </c>
      <c r="C117" s="69">
        <f>Tabla13[[#This Row],[Num]]/Tabla13[[#Totals],[Num]]</f>
        <v>4.0287383334452429E-4</v>
      </c>
    </row>
    <row r="118" spans="1:3" x14ac:dyDescent="0.25">
      <c r="A118" s="68" t="s">
        <v>231</v>
      </c>
      <c r="B118" s="28">
        <v>6</v>
      </c>
      <c r="C118" s="69">
        <f>Tabla13[[#This Row],[Num]]/Tabla13[[#Totals],[Num]]</f>
        <v>4.0287383334452429E-4</v>
      </c>
    </row>
    <row r="119" spans="1:3" x14ac:dyDescent="0.25">
      <c r="A119" s="67" t="s">
        <v>243</v>
      </c>
      <c r="B119" s="29">
        <v>6</v>
      </c>
      <c r="C119" s="69">
        <f>Tabla13[[#This Row],[Num]]/Tabla13[[#Totals],[Num]]</f>
        <v>4.0287383334452429E-4</v>
      </c>
    </row>
    <row r="120" spans="1:3" x14ac:dyDescent="0.25">
      <c r="A120" s="67" t="s">
        <v>269</v>
      </c>
      <c r="B120" s="29">
        <v>6</v>
      </c>
      <c r="C120" s="69">
        <f>Tabla13[[#This Row],[Num]]/Tabla13[[#Totals],[Num]]</f>
        <v>4.0287383334452429E-4</v>
      </c>
    </row>
    <row r="121" spans="1:3" x14ac:dyDescent="0.25">
      <c r="A121" s="67" t="s">
        <v>300</v>
      </c>
      <c r="B121" s="29">
        <v>6</v>
      </c>
      <c r="C121" s="69">
        <f>Tabla13[[#This Row],[Num]]/Tabla13[[#Totals],[Num]]</f>
        <v>4.0287383334452429E-4</v>
      </c>
    </row>
    <row r="122" spans="1:3" x14ac:dyDescent="0.25">
      <c r="A122" s="68" t="s">
        <v>301</v>
      </c>
      <c r="B122" s="28">
        <v>6</v>
      </c>
      <c r="C122" s="69">
        <f>Tabla13[[#This Row],[Num]]/Tabla13[[#Totals],[Num]]</f>
        <v>4.0287383334452429E-4</v>
      </c>
    </row>
    <row r="123" spans="1:3" x14ac:dyDescent="0.25">
      <c r="A123" s="68" t="s">
        <v>303</v>
      </c>
      <c r="B123" s="28">
        <v>6</v>
      </c>
      <c r="C123" s="69">
        <f>Tabla13[[#This Row],[Num]]/Tabla13[[#Totals],[Num]]</f>
        <v>4.0287383334452429E-4</v>
      </c>
    </row>
    <row r="124" spans="1:3" x14ac:dyDescent="0.25">
      <c r="A124" s="68" t="s">
        <v>63</v>
      </c>
      <c r="B124" s="28">
        <v>6</v>
      </c>
      <c r="C124" s="69">
        <f>Tabla13[[#This Row],[Num]]/Tabla13[[#Totals],[Num]]</f>
        <v>4.0287383334452429E-4</v>
      </c>
    </row>
    <row r="125" spans="1:3" x14ac:dyDescent="0.25">
      <c r="A125" s="67" t="s">
        <v>169</v>
      </c>
      <c r="B125" s="29">
        <v>5</v>
      </c>
      <c r="C125" s="69">
        <f>Tabla13[[#This Row],[Num]]/Tabla13[[#Totals],[Num]]</f>
        <v>3.3572819445377023E-4</v>
      </c>
    </row>
    <row r="126" spans="1:3" x14ac:dyDescent="0.25">
      <c r="A126" s="68" t="s">
        <v>200</v>
      </c>
      <c r="B126" s="28">
        <v>5</v>
      </c>
      <c r="C126" s="69">
        <f>Tabla13[[#This Row],[Num]]/Tabla13[[#Totals],[Num]]</f>
        <v>3.3572819445377023E-4</v>
      </c>
    </row>
    <row r="127" spans="1:3" x14ac:dyDescent="0.25">
      <c r="A127" s="67" t="s">
        <v>214</v>
      </c>
      <c r="B127" s="29">
        <v>5</v>
      </c>
      <c r="C127" s="69">
        <f>Tabla13[[#This Row],[Num]]/Tabla13[[#Totals],[Num]]</f>
        <v>3.3572819445377023E-4</v>
      </c>
    </row>
    <row r="128" spans="1:3" x14ac:dyDescent="0.25">
      <c r="A128" s="67" t="s">
        <v>237</v>
      </c>
      <c r="B128" s="29">
        <v>5</v>
      </c>
      <c r="C128" s="69">
        <f>Tabla13[[#This Row],[Num]]/Tabla13[[#Totals],[Num]]</f>
        <v>3.3572819445377023E-4</v>
      </c>
    </row>
    <row r="129" spans="1:3" x14ac:dyDescent="0.25">
      <c r="A129" s="67" t="s">
        <v>248</v>
      </c>
      <c r="B129" s="29">
        <v>5</v>
      </c>
      <c r="C129" s="69">
        <f>Tabla13[[#This Row],[Num]]/Tabla13[[#Totals],[Num]]</f>
        <v>3.3572819445377023E-4</v>
      </c>
    </row>
    <row r="130" spans="1:3" x14ac:dyDescent="0.25">
      <c r="A130" s="67" t="s">
        <v>257</v>
      </c>
      <c r="B130" s="29">
        <v>5</v>
      </c>
      <c r="C130" s="69">
        <f>Tabla13[[#This Row],[Num]]/Tabla13[[#Totals],[Num]]</f>
        <v>3.3572819445377023E-4</v>
      </c>
    </row>
    <row r="131" spans="1:3" x14ac:dyDescent="0.25">
      <c r="A131" s="68" t="s">
        <v>270</v>
      </c>
      <c r="B131" s="28">
        <v>5</v>
      </c>
      <c r="C131" s="69">
        <f>Tabla13[[#This Row],[Num]]/Tabla13[[#Totals],[Num]]</f>
        <v>3.3572819445377023E-4</v>
      </c>
    </row>
    <row r="132" spans="1:3" x14ac:dyDescent="0.25">
      <c r="A132" s="67" t="s">
        <v>273</v>
      </c>
      <c r="B132" s="29">
        <v>5</v>
      </c>
      <c r="C132" s="69">
        <f>Tabla13[[#This Row],[Num]]/Tabla13[[#Totals],[Num]]</f>
        <v>3.3572819445377023E-4</v>
      </c>
    </row>
    <row r="133" spans="1:3" x14ac:dyDescent="0.25">
      <c r="A133" s="67" t="s">
        <v>277</v>
      </c>
      <c r="B133" s="29">
        <v>5</v>
      </c>
      <c r="C133" s="69">
        <f>Tabla13[[#This Row],[Num]]/Tabla13[[#Totals],[Num]]</f>
        <v>3.3572819445377023E-4</v>
      </c>
    </row>
    <row r="134" spans="1:3" x14ac:dyDescent="0.25">
      <c r="A134" s="68" t="s">
        <v>170</v>
      </c>
      <c r="B134" s="28">
        <v>4</v>
      </c>
      <c r="C134" s="69">
        <f>Tabla13[[#This Row],[Num]]/Tabla13[[#Totals],[Num]]</f>
        <v>2.6858255556301618E-4</v>
      </c>
    </row>
    <row r="135" spans="1:3" x14ac:dyDescent="0.25">
      <c r="A135" s="67" t="s">
        <v>175</v>
      </c>
      <c r="B135" s="29">
        <v>4</v>
      </c>
      <c r="C135" s="69">
        <f>Tabla13[[#This Row],[Num]]/Tabla13[[#Totals],[Num]]</f>
        <v>2.6858255556301618E-4</v>
      </c>
    </row>
    <row r="136" spans="1:3" x14ac:dyDescent="0.25">
      <c r="A136" s="68" t="s">
        <v>177</v>
      </c>
      <c r="B136" s="28">
        <v>4</v>
      </c>
      <c r="C136" s="69">
        <f>Tabla13[[#This Row],[Num]]/Tabla13[[#Totals],[Num]]</f>
        <v>2.6858255556301618E-4</v>
      </c>
    </row>
    <row r="137" spans="1:3" x14ac:dyDescent="0.25">
      <c r="A137" s="68" t="s">
        <v>187</v>
      </c>
      <c r="B137" s="28">
        <v>4</v>
      </c>
      <c r="C137" s="69">
        <f>Tabla13[[#This Row],[Num]]/Tabla13[[#Totals],[Num]]</f>
        <v>2.6858255556301618E-4</v>
      </c>
    </row>
    <row r="138" spans="1:3" x14ac:dyDescent="0.25">
      <c r="A138" s="68" t="s">
        <v>189</v>
      </c>
      <c r="B138" s="28">
        <v>4</v>
      </c>
      <c r="C138" s="69">
        <f>Tabla13[[#This Row],[Num]]/Tabla13[[#Totals],[Num]]</f>
        <v>2.6858255556301618E-4</v>
      </c>
    </row>
    <row r="139" spans="1:3" x14ac:dyDescent="0.25">
      <c r="A139" s="67" t="s">
        <v>218</v>
      </c>
      <c r="B139" s="29">
        <v>4</v>
      </c>
      <c r="C139" s="69">
        <f>Tabla13[[#This Row],[Num]]/Tabla13[[#Totals],[Num]]</f>
        <v>2.6858255556301618E-4</v>
      </c>
    </row>
    <row r="140" spans="1:3" x14ac:dyDescent="0.25">
      <c r="A140" s="67" t="s">
        <v>221</v>
      </c>
      <c r="B140" s="29">
        <v>4</v>
      </c>
      <c r="C140" s="69">
        <f>Tabla13[[#This Row],[Num]]/Tabla13[[#Totals],[Num]]</f>
        <v>2.6858255556301618E-4</v>
      </c>
    </row>
    <row r="141" spans="1:3" x14ac:dyDescent="0.25">
      <c r="A141" s="67" t="s">
        <v>261</v>
      </c>
      <c r="B141" s="29">
        <v>4</v>
      </c>
      <c r="C141" s="69">
        <f>Tabla13[[#This Row],[Num]]/Tabla13[[#Totals],[Num]]</f>
        <v>2.6858255556301618E-4</v>
      </c>
    </row>
    <row r="142" spans="1:3" x14ac:dyDescent="0.25">
      <c r="A142" s="67" t="s">
        <v>292</v>
      </c>
      <c r="B142" s="29">
        <v>4</v>
      </c>
      <c r="C142" s="69">
        <f>Tabla13[[#This Row],[Num]]/Tabla13[[#Totals],[Num]]</f>
        <v>2.6858255556301618E-4</v>
      </c>
    </row>
    <row r="143" spans="1:3" x14ac:dyDescent="0.25">
      <c r="A143" s="67" t="s">
        <v>302</v>
      </c>
      <c r="B143" s="29">
        <v>4</v>
      </c>
      <c r="C143" s="69">
        <f>Tabla13[[#This Row],[Num]]/Tabla13[[#Totals],[Num]]</f>
        <v>2.6858255556301618E-4</v>
      </c>
    </row>
    <row r="144" spans="1:3" x14ac:dyDescent="0.25">
      <c r="A144" s="68" t="s">
        <v>191</v>
      </c>
      <c r="B144" s="28">
        <v>3</v>
      </c>
      <c r="C144" s="69">
        <f>Tabla13[[#This Row],[Num]]/Tabla13[[#Totals],[Num]]</f>
        <v>2.0143691667226215E-4</v>
      </c>
    </row>
    <row r="145" spans="1:3" x14ac:dyDescent="0.25">
      <c r="A145" s="68" t="s">
        <v>207</v>
      </c>
      <c r="B145" s="28">
        <v>3</v>
      </c>
      <c r="C145" s="69">
        <f>Tabla13[[#This Row],[Num]]/Tabla13[[#Totals],[Num]]</f>
        <v>2.0143691667226215E-4</v>
      </c>
    </row>
    <row r="146" spans="1:3" ht="25.5" x14ac:dyDescent="0.25">
      <c r="A146" s="68" t="s">
        <v>220</v>
      </c>
      <c r="B146" s="28">
        <v>3</v>
      </c>
      <c r="C146" s="69">
        <f>Tabla13[[#This Row],[Num]]/Tabla13[[#Totals],[Num]]</f>
        <v>2.0143691667226215E-4</v>
      </c>
    </row>
    <row r="147" spans="1:3" x14ac:dyDescent="0.25">
      <c r="A147" s="68" t="s">
        <v>240</v>
      </c>
      <c r="B147" s="28">
        <v>3</v>
      </c>
      <c r="C147" s="69">
        <f>Tabla13[[#This Row],[Num]]/Tabla13[[#Totals],[Num]]</f>
        <v>2.0143691667226215E-4</v>
      </c>
    </row>
    <row r="148" spans="1:3" x14ac:dyDescent="0.25">
      <c r="A148" s="68" t="s">
        <v>280</v>
      </c>
      <c r="B148" s="28">
        <v>3</v>
      </c>
      <c r="C148" s="69">
        <f>Tabla13[[#This Row],[Num]]/Tabla13[[#Totals],[Num]]</f>
        <v>2.0143691667226215E-4</v>
      </c>
    </row>
    <row r="149" spans="1:3" x14ac:dyDescent="0.25">
      <c r="A149" s="67" t="s">
        <v>304</v>
      </c>
      <c r="B149" s="29">
        <v>3</v>
      </c>
      <c r="C149" s="69">
        <f>Tabla13[[#This Row],[Num]]/Tabla13[[#Totals],[Num]]</f>
        <v>2.0143691667226215E-4</v>
      </c>
    </row>
    <row r="150" spans="1:3" x14ac:dyDescent="0.25">
      <c r="A150" s="68" t="s">
        <v>308</v>
      </c>
      <c r="B150" s="28">
        <v>3</v>
      </c>
      <c r="C150" s="69">
        <f>Tabla13[[#This Row],[Num]]/Tabla13[[#Totals],[Num]]</f>
        <v>2.0143691667226215E-4</v>
      </c>
    </row>
    <row r="151" spans="1:3" x14ac:dyDescent="0.25">
      <c r="A151" s="67" t="s">
        <v>165</v>
      </c>
      <c r="B151" s="29">
        <v>2</v>
      </c>
      <c r="C151" s="69">
        <f>Tabla13[[#This Row],[Num]]/Tabla13[[#Totals],[Num]]</f>
        <v>1.3429127778150809E-4</v>
      </c>
    </row>
    <row r="152" spans="1:3" x14ac:dyDescent="0.25">
      <c r="A152" s="67" t="s">
        <v>190</v>
      </c>
      <c r="B152" s="29">
        <v>2</v>
      </c>
      <c r="C152" s="69">
        <f>Tabla13[[#This Row],[Num]]/Tabla13[[#Totals],[Num]]</f>
        <v>1.3429127778150809E-4</v>
      </c>
    </row>
    <row r="153" spans="1:3" x14ac:dyDescent="0.25">
      <c r="A153" s="68" t="s">
        <v>195</v>
      </c>
      <c r="B153" s="28">
        <v>2</v>
      </c>
      <c r="C153" s="69">
        <f>Tabla13[[#This Row],[Num]]/Tabla13[[#Totals],[Num]]</f>
        <v>1.3429127778150809E-4</v>
      </c>
    </row>
    <row r="154" spans="1:3" x14ac:dyDescent="0.25">
      <c r="A154" s="67" t="s">
        <v>203</v>
      </c>
      <c r="B154" s="29">
        <v>2</v>
      </c>
      <c r="C154" s="69">
        <f>Tabla13[[#This Row],[Num]]/Tabla13[[#Totals],[Num]]</f>
        <v>1.3429127778150809E-4</v>
      </c>
    </row>
    <row r="155" spans="1:3" x14ac:dyDescent="0.25">
      <c r="A155" s="67" t="s">
        <v>208</v>
      </c>
      <c r="B155" s="29">
        <v>2</v>
      </c>
      <c r="C155" s="69">
        <f>Tabla13[[#This Row],[Num]]/Tabla13[[#Totals],[Num]]</f>
        <v>1.3429127778150809E-4</v>
      </c>
    </row>
    <row r="156" spans="1:3" x14ac:dyDescent="0.25">
      <c r="A156" s="68" t="s">
        <v>209</v>
      </c>
      <c r="B156" s="28">
        <v>2</v>
      </c>
      <c r="C156" s="69">
        <f>Tabla13[[#This Row],[Num]]/Tabla13[[#Totals],[Num]]</f>
        <v>1.3429127778150809E-4</v>
      </c>
    </row>
    <row r="157" spans="1:3" x14ac:dyDescent="0.25">
      <c r="A157" s="68" t="s">
        <v>274</v>
      </c>
      <c r="B157" s="28">
        <v>2</v>
      </c>
      <c r="C157" s="69">
        <f>Tabla13[[#This Row],[Num]]/Tabla13[[#Totals],[Num]]</f>
        <v>1.3429127778150809E-4</v>
      </c>
    </row>
    <row r="158" spans="1:3" x14ac:dyDescent="0.25">
      <c r="A158" s="68" t="s">
        <v>282</v>
      </c>
      <c r="B158" s="28">
        <v>2</v>
      </c>
      <c r="C158" s="69">
        <f>Tabla13[[#This Row],[Num]]/Tabla13[[#Totals],[Num]]</f>
        <v>1.3429127778150809E-4</v>
      </c>
    </row>
    <row r="159" spans="1:3" x14ac:dyDescent="0.25">
      <c r="A159" s="67" t="s">
        <v>285</v>
      </c>
      <c r="B159" s="29">
        <v>2</v>
      </c>
      <c r="C159" s="69">
        <f>Tabla13[[#This Row],[Num]]/Tabla13[[#Totals],[Num]]</f>
        <v>1.3429127778150809E-4</v>
      </c>
    </row>
    <row r="160" spans="1:3" x14ac:dyDescent="0.25">
      <c r="A160" s="67" t="s">
        <v>296</v>
      </c>
      <c r="B160" s="29">
        <v>2</v>
      </c>
      <c r="C160" s="69">
        <f>Tabla13[[#This Row],[Num]]/Tabla13[[#Totals],[Num]]</f>
        <v>1.3429127778150809E-4</v>
      </c>
    </row>
    <row r="161" spans="1:3" x14ac:dyDescent="0.25">
      <c r="A161" s="67" t="s">
        <v>307</v>
      </c>
      <c r="B161" s="29">
        <v>2</v>
      </c>
      <c r="C161" s="69">
        <f>Tabla13[[#This Row],[Num]]/Tabla13[[#Totals],[Num]]</f>
        <v>1.3429127778150809E-4</v>
      </c>
    </row>
    <row r="162" spans="1:3" x14ac:dyDescent="0.25">
      <c r="A162" s="67" t="s">
        <v>311</v>
      </c>
      <c r="B162" s="29">
        <v>2</v>
      </c>
      <c r="C162" s="69">
        <f>Tabla13[[#This Row],[Num]]/Tabla13[[#Totals],[Num]]</f>
        <v>1.3429127778150809E-4</v>
      </c>
    </row>
    <row r="163" spans="1:3" x14ac:dyDescent="0.25">
      <c r="A163" s="68" t="s">
        <v>316</v>
      </c>
      <c r="B163" s="28">
        <v>2</v>
      </c>
      <c r="C163" s="69">
        <f>Tabla13[[#This Row],[Num]]/Tabla13[[#Totals],[Num]]</f>
        <v>1.3429127778150809E-4</v>
      </c>
    </row>
    <row r="164" spans="1:3" x14ac:dyDescent="0.25">
      <c r="A164" s="67" t="s">
        <v>318</v>
      </c>
      <c r="B164" s="29">
        <v>2</v>
      </c>
      <c r="C164" s="69">
        <f>Tabla13[[#This Row],[Num]]/Tabla13[[#Totals],[Num]]</f>
        <v>1.3429127778150809E-4</v>
      </c>
    </row>
    <row r="165" spans="1:3" x14ac:dyDescent="0.25">
      <c r="A165" s="68" t="s">
        <v>164</v>
      </c>
      <c r="B165" s="28">
        <v>1</v>
      </c>
      <c r="C165" s="69">
        <f>Tabla13[[#This Row],[Num]]/Tabla13[[#Totals],[Num]]</f>
        <v>6.7145638890754044E-5</v>
      </c>
    </row>
    <row r="166" spans="1:3" ht="25.5" x14ac:dyDescent="0.25">
      <c r="A166" s="67" t="s">
        <v>171</v>
      </c>
      <c r="B166" s="29">
        <v>1</v>
      </c>
      <c r="C166" s="69">
        <f>Tabla13[[#This Row],[Num]]/Tabla13[[#Totals],[Num]]</f>
        <v>6.7145638890754044E-5</v>
      </c>
    </row>
    <row r="167" spans="1:3" ht="25.5" x14ac:dyDescent="0.25">
      <c r="A167" s="68" t="s">
        <v>172</v>
      </c>
      <c r="B167" s="28">
        <v>1</v>
      </c>
      <c r="C167" s="69">
        <f>Tabla13[[#This Row],[Num]]/Tabla13[[#Totals],[Num]]</f>
        <v>6.7145638890754044E-5</v>
      </c>
    </row>
    <row r="168" spans="1:3" x14ac:dyDescent="0.25">
      <c r="A168" s="67" t="s">
        <v>173</v>
      </c>
      <c r="B168" s="29">
        <v>1</v>
      </c>
      <c r="C168" s="69">
        <f>Tabla13[[#This Row],[Num]]/Tabla13[[#Totals],[Num]]</f>
        <v>6.7145638890754044E-5</v>
      </c>
    </row>
    <row r="169" spans="1:3" x14ac:dyDescent="0.25">
      <c r="A169" s="67" t="s">
        <v>182</v>
      </c>
      <c r="B169" s="29">
        <v>1</v>
      </c>
      <c r="C169" s="69">
        <f>Tabla13[[#This Row],[Num]]/Tabla13[[#Totals],[Num]]</f>
        <v>6.7145638890754044E-5</v>
      </c>
    </row>
    <row r="170" spans="1:3" x14ac:dyDescent="0.25">
      <c r="A170" s="68" t="s">
        <v>202</v>
      </c>
      <c r="B170" s="28">
        <v>1</v>
      </c>
      <c r="C170" s="69">
        <f>Tabla13[[#This Row],[Num]]/Tabla13[[#Totals],[Num]]</f>
        <v>6.7145638890754044E-5</v>
      </c>
    </row>
    <row r="171" spans="1:3" x14ac:dyDescent="0.25">
      <c r="A171" s="68" t="s">
        <v>211</v>
      </c>
      <c r="B171" s="28">
        <v>1</v>
      </c>
      <c r="C171" s="69">
        <f>Tabla13[[#This Row],[Num]]/Tabla13[[#Totals],[Num]]</f>
        <v>6.7145638890754044E-5</v>
      </c>
    </row>
    <row r="172" spans="1:3" x14ac:dyDescent="0.25">
      <c r="A172" s="68" t="s">
        <v>229</v>
      </c>
      <c r="B172" s="28">
        <v>1</v>
      </c>
      <c r="C172" s="69">
        <f>Tabla13[[#This Row],[Num]]/Tabla13[[#Totals],[Num]]</f>
        <v>6.7145638890754044E-5</v>
      </c>
    </row>
    <row r="173" spans="1:3" x14ac:dyDescent="0.25">
      <c r="A173" s="67" t="s">
        <v>235</v>
      </c>
      <c r="B173" s="29">
        <v>1</v>
      </c>
      <c r="C173" s="69">
        <f>Tabla13[[#This Row],[Num]]/Tabla13[[#Totals],[Num]]</f>
        <v>6.7145638890754044E-5</v>
      </c>
    </row>
    <row r="174" spans="1:3" x14ac:dyDescent="0.25">
      <c r="A174" s="68" t="s">
        <v>246</v>
      </c>
      <c r="B174" s="28">
        <v>1</v>
      </c>
      <c r="C174" s="69">
        <f>Tabla13[[#This Row],[Num]]/Tabla13[[#Totals],[Num]]</f>
        <v>6.7145638890754044E-5</v>
      </c>
    </row>
    <row r="175" spans="1:3" ht="25.5" x14ac:dyDescent="0.25">
      <c r="A175" s="67" t="s">
        <v>259</v>
      </c>
      <c r="B175" s="29">
        <v>1</v>
      </c>
      <c r="C175" s="69">
        <f>Tabla13[[#This Row],[Num]]/Tabla13[[#Totals],[Num]]</f>
        <v>6.7145638890754044E-5</v>
      </c>
    </row>
    <row r="176" spans="1:3" x14ac:dyDescent="0.25">
      <c r="A176" s="68" t="s">
        <v>266</v>
      </c>
      <c r="B176" s="28">
        <v>1</v>
      </c>
      <c r="C176" s="69">
        <f>Tabla13[[#This Row],[Num]]/Tabla13[[#Totals],[Num]]</f>
        <v>6.7145638890754044E-5</v>
      </c>
    </row>
    <row r="177" spans="1:3" x14ac:dyDescent="0.25">
      <c r="A177" s="67" t="s">
        <v>275</v>
      </c>
      <c r="B177" s="29">
        <v>1</v>
      </c>
      <c r="C177" s="69">
        <f>Tabla13[[#This Row],[Num]]/Tabla13[[#Totals],[Num]]</f>
        <v>6.7145638890754044E-5</v>
      </c>
    </row>
    <row r="178" spans="1:3" x14ac:dyDescent="0.25">
      <c r="A178" s="67" t="s">
        <v>279</v>
      </c>
      <c r="B178" s="29">
        <v>1</v>
      </c>
      <c r="C178" s="69">
        <f>Tabla13[[#This Row],[Num]]/Tabla13[[#Totals],[Num]]</f>
        <v>6.7145638890754044E-5</v>
      </c>
    </row>
    <row r="179" spans="1:3" x14ac:dyDescent="0.25">
      <c r="A179" s="67" t="s">
        <v>281</v>
      </c>
      <c r="B179" s="29">
        <v>1</v>
      </c>
      <c r="C179" s="69">
        <f>Tabla13[[#This Row],[Num]]/Tabla13[[#Totals],[Num]]</f>
        <v>6.7145638890754044E-5</v>
      </c>
    </row>
    <row r="180" spans="1:3" x14ac:dyDescent="0.25">
      <c r="A180" s="68" t="s">
        <v>284</v>
      </c>
      <c r="B180" s="28">
        <v>1</v>
      </c>
      <c r="C180" s="69">
        <f>Tabla13[[#This Row],[Num]]/Tabla13[[#Totals],[Num]]</f>
        <v>6.7145638890754044E-5</v>
      </c>
    </row>
    <row r="181" spans="1:3" x14ac:dyDescent="0.25">
      <c r="A181" s="68" t="s">
        <v>310</v>
      </c>
      <c r="B181" s="28">
        <v>1</v>
      </c>
      <c r="C181" s="69">
        <f>Tabla13[[#This Row],[Num]]/Tabla13[[#Totals],[Num]]</f>
        <v>6.7145638890754044E-5</v>
      </c>
    </row>
    <row r="182" spans="1:3" x14ac:dyDescent="0.25">
      <c r="A182" s="68" t="s">
        <v>312</v>
      </c>
      <c r="B182" s="28">
        <v>1</v>
      </c>
      <c r="C182" s="69">
        <f>Tabla13[[#This Row],[Num]]/Tabla13[[#Totals],[Num]]</f>
        <v>6.7145638890754044E-5</v>
      </c>
    </row>
    <row r="183" spans="1:3" x14ac:dyDescent="0.25">
      <c r="A183" s="67" t="s">
        <v>322</v>
      </c>
      <c r="B183" s="29">
        <v>1</v>
      </c>
      <c r="C183" s="69">
        <f>Tabla13[[#This Row],[Num]]/Tabla13[[#Totals],[Num]]</f>
        <v>6.7145638890754044E-5</v>
      </c>
    </row>
    <row r="184" spans="1:3" x14ac:dyDescent="0.25">
      <c r="A184" s="33"/>
      <c r="B184" s="33">
        <f>SUBTOTAL(109,Tabla13[Num])</f>
        <v>14893</v>
      </c>
      <c r="C184" s="3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baseColWidth="10" defaultRowHeight="15" x14ac:dyDescent="0.25"/>
  <cols>
    <col min="2" max="2" width="14.28515625" customWidth="1"/>
  </cols>
  <sheetData>
    <row r="1" spans="1:3" x14ac:dyDescent="0.25">
      <c r="A1" s="3" t="s">
        <v>42</v>
      </c>
    </row>
    <row r="3" spans="1:3" ht="15.75" thickBot="1" x14ac:dyDescent="0.3">
      <c r="A3" s="22" t="s">
        <v>41</v>
      </c>
      <c r="B3" s="23" t="s">
        <v>28</v>
      </c>
      <c r="C3" s="44" t="s">
        <v>11</v>
      </c>
    </row>
    <row r="4" spans="1:3" x14ac:dyDescent="0.25">
      <c r="A4" s="45" t="s">
        <v>29</v>
      </c>
      <c r="B4" s="46">
        <f>998-10</f>
        <v>988</v>
      </c>
      <c r="C4" s="45">
        <f>Tabla4[[#This Row],[Nº de Avisos]]/Tabla4[[#Totals],[Nº de Avisos]]</f>
        <v>6.6317626527050616E-2</v>
      </c>
    </row>
    <row r="5" spans="1:3" x14ac:dyDescent="0.25">
      <c r="A5" s="45" t="s">
        <v>30</v>
      </c>
      <c r="B5" s="46">
        <f>1164-10</f>
        <v>1154</v>
      </c>
      <c r="C5" s="45">
        <f>Tabla4[[#This Row],[Nº de Avisos]]/Tabla4[[#Totals],[Nº de Avisos]]</f>
        <v>7.7460061753255469E-2</v>
      </c>
    </row>
    <row r="6" spans="1:3" x14ac:dyDescent="0.25">
      <c r="A6" s="45" t="s">
        <v>31</v>
      </c>
      <c r="B6" s="46">
        <f>1286-10</f>
        <v>1276</v>
      </c>
      <c r="C6" s="45">
        <f>Tabla4[[#This Row],[Nº de Avisos]]/Tabla4[[#Totals],[Nº de Avisos]]</f>
        <v>8.5649080413478323E-2</v>
      </c>
    </row>
    <row r="7" spans="1:3" x14ac:dyDescent="0.25">
      <c r="A7" s="45" t="s">
        <v>32</v>
      </c>
      <c r="B7" s="46">
        <f>977-10</f>
        <v>967</v>
      </c>
      <c r="C7" s="45">
        <f>Tabla4[[#This Row],[Nº de Avisos]]/Tabla4[[#Totals],[Nº de Avisos]]</f>
        <v>6.490804134783193E-2</v>
      </c>
    </row>
    <row r="8" spans="1:3" x14ac:dyDescent="0.25">
      <c r="A8" s="45" t="s">
        <v>33</v>
      </c>
      <c r="B8" s="46">
        <v>1381</v>
      </c>
      <c r="C8" s="45">
        <f>Tabla4[[#This Row],[Nº de Avisos]]/Tabla4[[#Totals],[Nº de Avisos]]</f>
        <v>9.2697006309571756E-2</v>
      </c>
    </row>
    <row r="9" spans="1:3" x14ac:dyDescent="0.25">
      <c r="A9" s="45" t="s">
        <v>34</v>
      </c>
      <c r="B9" s="46">
        <v>1549</v>
      </c>
      <c r="C9" s="45">
        <f>Tabla4[[#This Row],[Nº de Avisos]]/Tabla4[[#Totals],[Nº de Avisos]]</f>
        <v>0.10397368774332125</v>
      </c>
    </row>
    <row r="10" spans="1:3" x14ac:dyDescent="0.25">
      <c r="A10" s="45" t="s">
        <v>35</v>
      </c>
      <c r="B10" s="46">
        <v>1299</v>
      </c>
      <c r="C10" s="45">
        <f>Tabla4[[#This Row],[Nº de Avisos]]/Tabla4[[#Totals],[Nº de Avisos]]</f>
        <v>8.7192911800241649E-2</v>
      </c>
    </row>
    <row r="11" spans="1:3" x14ac:dyDescent="0.25">
      <c r="A11" s="45" t="s">
        <v>36</v>
      </c>
      <c r="B11" s="46">
        <v>838</v>
      </c>
      <c r="C11" s="45">
        <f>Tabla4[[#This Row],[Nº de Avisos]]/Tabla4[[#Totals],[Nº de Avisos]]</f>
        <v>5.6249160961202846E-2</v>
      </c>
    </row>
    <row r="12" spans="1:3" x14ac:dyDescent="0.25">
      <c r="A12" s="45" t="s">
        <v>37</v>
      </c>
      <c r="B12" s="46">
        <v>1503</v>
      </c>
      <c r="C12" s="45">
        <f>Tabla4[[#This Row],[Nº de Avisos]]/Tabla4[[#Totals],[Nº de Avisos]]</f>
        <v>0.1008860249697946</v>
      </c>
    </row>
    <row r="13" spans="1:3" x14ac:dyDescent="0.25">
      <c r="A13" s="45" t="s">
        <v>38</v>
      </c>
      <c r="B13" s="46">
        <v>1373</v>
      </c>
      <c r="C13" s="45">
        <f>Tabla4[[#This Row],[Nº de Avisos]]/Tabla4[[#Totals],[Nº de Avisos]]</f>
        <v>9.21600214793932E-2</v>
      </c>
    </row>
    <row r="14" spans="1:3" x14ac:dyDescent="0.25">
      <c r="A14" s="45" t="s">
        <v>39</v>
      </c>
      <c r="B14" s="46">
        <v>1393</v>
      </c>
      <c r="C14" s="45">
        <f>Tabla4[[#This Row],[Nº de Avisos]]/Tabla4[[#Totals],[Nº de Avisos]]</f>
        <v>9.3502483554839574E-2</v>
      </c>
    </row>
    <row r="15" spans="1:3" x14ac:dyDescent="0.25">
      <c r="A15" s="45" t="s">
        <v>40</v>
      </c>
      <c r="B15" s="46">
        <v>1177</v>
      </c>
      <c r="C15" s="45">
        <f>Tabla4[[#This Row],[Nº de Avisos]]/Tabla4[[#Totals],[Nº de Avisos]]</f>
        <v>7.9003893140018794E-2</v>
      </c>
    </row>
    <row r="16" spans="1:3" x14ac:dyDescent="0.25">
      <c r="A16" s="24"/>
      <c r="B16" s="25">
        <f>SUM(B4:B15)</f>
        <v>14898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B34" sqref="B34"/>
    </sheetView>
  </sheetViews>
  <sheetFormatPr baseColWidth="10" defaultRowHeight="15" x14ac:dyDescent="0.25"/>
  <cols>
    <col min="2" max="2" width="45.28515625" style="47" customWidth="1"/>
  </cols>
  <sheetData>
    <row r="1" spans="1:2" x14ac:dyDescent="0.25">
      <c r="A1" s="3" t="s">
        <v>44</v>
      </c>
    </row>
    <row r="4" spans="1:2" x14ac:dyDescent="0.25">
      <c r="A4" s="39" t="s">
        <v>41</v>
      </c>
      <c r="B4" s="50" t="s">
        <v>43</v>
      </c>
    </row>
    <row r="5" spans="1:2" x14ac:dyDescent="0.25">
      <c r="A5" s="42" t="s">
        <v>30</v>
      </c>
      <c r="B5" s="56">
        <v>9</v>
      </c>
    </row>
    <row r="6" spans="1:2" x14ac:dyDescent="0.25">
      <c r="A6" s="43" t="s">
        <v>31</v>
      </c>
      <c r="B6" s="53">
        <v>9</v>
      </c>
    </row>
    <row r="7" spans="1:2" x14ac:dyDescent="0.25">
      <c r="A7" s="42" t="s">
        <v>32</v>
      </c>
      <c r="B7" s="56">
        <v>17</v>
      </c>
    </row>
    <row r="8" spans="1:2" x14ac:dyDescent="0.25">
      <c r="A8" s="43" t="s">
        <v>33</v>
      </c>
      <c r="B8" s="53">
        <v>26</v>
      </c>
    </row>
    <row r="9" spans="1:2" x14ac:dyDescent="0.25">
      <c r="A9" s="42" t="s">
        <v>34</v>
      </c>
      <c r="B9" s="56">
        <v>28</v>
      </c>
    </row>
    <row r="10" spans="1:2" x14ac:dyDescent="0.25">
      <c r="A10" s="43" t="s">
        <v>35</v>
      </c>
      <c r="B10" s="53">
        <v>34</v>
      </c>
    </row>
    <row r="11" spans="1:2" x14ac:dyDescent="0.25">
      <c r="A11" s="42" t="s">
        <v>36</v>
      </c>
      <c r="B11" s="56">
        <v>22</v>
      </c>
    </row>
    <row r="12" spans="1:2" x14ac:dyDescent="0.25">
      <c r="A12" s="43" t="s">
        <v>37</v>
      </c>
      <c r="B12" s="53">
        <v>36</v>
      </c>
    </row>
    <row r="13" spans="1:2" x14ac:dyDescent="0.25">
      <c r="A13" s="42" t="s">
        <v>38</v>
      </c>
      <c r="B13" s="56">
        <v>33</v>
      </c>
    </row>
    <row r="14" spans="1:2" x14ac:dyDescent="0.25">
      <c r="A14" s="43" t="s">
        <v>39</v>
      </c>
      <c r="B14" s="53">
        <v>29</v>
      </c>
    </row>
    <row r="15" spans="1:2" x14ac:dyDescent="0.25">
      <c r="A15" s="43" t="s">
        <v>40</v>
      </c>
      <c r="B15" s="53">
        <v>25</v>
      </c>
    </row>
    <row r="16" spans="1:2" x14ac:dyDescent="0.25">
      <c r="A16" s="17"/>
      <c r="B16" s="61">
        <f>SUBTOTAL(109,Tabla5[Nº de Avisos Procedencia "Registre d´entrada"])</f>
        <v>268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baseColWidth="10" defaultRowHeight="15" x14ac:dyDescent="0.25"/>
  <cols>
    <col min="1" max="1" width="38.28515625" customWidth="1"/>
    <col min="2" max="2" width="35.28515625" customWidth="1"/>
  </cols>
  <sheetData>
    <row r="1" spans="1:3" x14ac:dyDescent="0.25">
      <c r="A1" s="60" t="s">
        <v>67</v>
      </c>
    </row>
    <row r="3" spans="1:3" x14ac:dyDescent="0.25">
      <c r="A3" s="48" t="s">
        <v>66</v>
      </c>
      <c r="B3" s="49" t="s">
        <v>45</v>
      </c>
      <c r="C3" s="50" t="s">
        <v>11</v>
      </c>
    </row>
    <row r="4" spans="1:3" x14ac:dyDescent="0.25">
      <c r="A4" s="51" t="s">
        <v>64</v>
      </c>
      <c r="B4" s="52">
        <v>7</v>
      </c>
      <c r="C4" s="53" t="s">
        <v>65</v>
      </c>
    </row>
    <row r="5" spans="1:3" x14ac:dyDescent="0.25">
      <c r="A5" s="51" t="s">
        <v>61</v>
      </c>
      <c r="B5" s="52">
        <v>6</v>
      </c>
      <c r="C5" s="53" t="s">
        <v>62</v>
      </c>
    </row>
    <row r="6" spans="1:3" x14ac:dyDescent="0.25">
      <c r="A6" s="51" t="s">
        <v>56</v>
      </c>
      <c r="B6" s="52">
        <v>5</v>
      </c>
      <c r="C6" s="53" t="s">
        <v>57</v>
      </c>
    </row>
    <row r="7" spans="1:3" x14ac:dyDescent="0.25">
      <c r="A7" s="51" t="s">
        <v>51</v>
      </c>
      <c r="B7" s="52">
        <v>2</v>
      </c>
      <c r="C7" s="53" t="s">
        <v>52</v>
      </c>
    </row>
    <row r="8" spans="1:3" x14ac:dyDescent="0.25">
      <c r="A8" s="54" t="s">
        <v>58</v>
      </c>
      <c r="B8" s="55">
        <v>2</v>
      </c>
      <c r="C8" s="56" t="s">
        <v>52</v>
      </c>
    </row>
    <row r="9" spans="1:3" x14ac:dyDescent="0.25">
      <c r="A9" s="54" t="s">
        <v>46</v>
      </c>
      <c r="B9" s="55">
        <v>1</v>
      </c>
      <c r="C9" s="56" t="s">
        <v>16</v>
      </c>
    </row>
    <row r="10" spans="1:3" x14ac:dyDescent="0.25">
      <c r="A10" s="51" t="s">
        <v>47</v>
      </c>
      <c r="B10" s="52">
        <v>1</v>
      </c>
      <c r="C10" s="53" t="s">
        <v>16</v>
      </c>
    </row>
    <row r="11" spans="1:3" x14ac:dyDescent="0.25">
      <c r="A11" s="54" t="s">
        <v>48</v>
      </c>
      <c r="B11" s="55">
        <v>1</v>
      </c>
      <c r="C11" s="56" t="s">
        <v>16</v>
      </c>
    </row>
    <row r="12" spans="1:3" x14ac:dyDescent="0.25">
      <c r="A12" s="51" t="s">
        <v>49</v>
      </c>
      <c r="B12" s="52">
        <v>1</v>
      </c>
      <c r="C12" s="53" t="s">
        <v>16</v>
      </c>
    </row>
    <row r="13" spans="1:3" x14ac:dyDescent="0.25">
      <c r="A13" s="54" t="s">
        <v>50</v>
      </c>
      <c r="B13" s="55">
        <v>1</v>
      </c>
      <c r="C13" s="56" t="s">
        <v>16</v>
      </c>
    </row>
    <row r="14" spans="1:3" x14ac:dyDescent="0.25">
      <c r="A14" s="54" t="s">
        <v>53</v>
      </c>
      <c r="B14" s="55">
        <v>1</v>
      </c>
      <c r="C14" s="56" t="s">
        <v>16</v>
      </c>
    </row>
    <row r="15" spans="1:3" x14ac:dyDescent="0.25">
      <c r="A15" s="51" t="s">
        <v>54</v>
      </c>
      <c r="B15" s="52">
        <v>1</v>
      </c>
      <c r="C15" s="53" t="s">
        <v>16</v>
      </c>
    </row>
    <row r="16" spans="1:3" x14ac:dyDescent="0.25">
      <c r="A16" s="54" t="s">
        <v>55</v>
      </c>
      <c r="B16" s="55">
        <v>1</v>
      </c>
      <c r="C16" s="56" t="s">
        <v>16</v>
      </c>
    </row>
    <row r="17" spans="1:3" x14ac:dyDescent="0.25">
      <c r="A17" s="51" t="s">
        <v>59</v>
      </c>
      <c r="B17" s="52">
        <v>1</v>
      </c>
      <c r="C17" s="53" t="s">
        <v>16</v>
      </c>
    </row>
    <row r="18" spans="1:3" x14ac:dyDescent="0.25">
      <c r="A18" s="54" t="s">
        <v>60</v>
      </c>
      <c r="B18" s="55">
        <v>1</v>
      </c>
      <c r="C18" s="56" t="s">
        <v>16</v>
      </c>
    </row>
    <row r="19" spans="1:3" x14ac:dyDescent="0.25">
      <c r="A19" s="54" t="s">
        <v>63</v>
      </c>
      <c r="B19" s="55">
        <v>1</v>
      </c>
      <c r="C19" s="56" t="s">
        <v>16</v>
      </c>
    </row>
    <row r="20" spans="1:3" x14ac:dyDescent="0.25">
      <c r="A20" s="57"/>
      <c r="B20" s="58">
        <f>SUBTOTAL(109,Tabla6[Tipo de incidencia "Xarxes socials"])</f>
        <v>33</v>
      </c>
      <c r="C20" s="59"/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22"/>
  <sheetViews>
    <sheetView topLeftCell="A7" workbookViewId="0">
      <selection activeCell="B34" sqref="B34"/>
    </sheetView>
  </sheetViews>
  <sheetFormatPr baseColWidth="10" defaultRowHeight="15" x14ac:dyDescent="0.25"/>
  <cols>
    <col min="1" max="1" width="10.85546875" customWidth="1"/>
    <col min="2" max="2" width="46.140625" style="47" customWidth="1"/>
  </cols>
  <sheetData>
    <row r="7" spans="1:2" x14ac:dyDescent="0.25">
      <c r="A7" s="60" t="s">
        <v>69</v>
      </c>
    </row>
    <row r="9" spans="1:2" x14ac:dyDescent="0.25">
      <c r="A9" s="39" t="s">
        <v>41</v>
      </c>
      <c r="B9" s="50" t="s">
        <v>68</v>
      </c>
    </row>
    <row r="10" spans="1:2" x14ac:dyDescent="0.25">
      <c r="A10" s="43" t="s">
        <v>29</v>
      </c>
      <c r="B10" s="53">
        <v>3</v>
      </c>
    </row>
    <row r="11" spans="1:2" x14ac:dyDescent="0.25">
      <c r="A11" s="43" t="s">
        <v>30</v>
      </c>
      <c r="B11" s="53">
        <v>2</v>
      </c>
    </row>
    <row r="12" spans="1:2" x14ac:dyDescent="0.25">
      <c r="A12" s="42" t="s">
        <v>31</v>
      </c>
      <c r="B12" s="56">
        <v>2</v>
      </c>
    </row>
    <row r="13" spans="1:2" x14ac:dyDescent="0.25">
      <c r="A13" s="43" t="s">
        <v>32</v>
      </c>
      <c r="B13" s="53">
        <v>1</v>
      </c>
    </row>
    <row r="14" spans="1:2" x14ac:dyDescent="0.25">
      <c r="A14" s="42" t="s">
        <v>33</v>
      </c>
      <c r="B14" s="56">
        <v>3</v>
      </c>
    </row>
    <row r="15" spans="1:2" x14ac:dyDescent="0.25">
      <c r="A15" s="42" t="s">
        <v>34</v>
      </c>
      <c r="B15" s="56">
        <v>0</v>
      </c>
    </row>
    <row r="16" spans="1:2" x14ac:dyDescent="0.25">
      <c r="A16" s="43" t="s">
        <v>35</v>
      </c>
      <c r="B16" s="53">
        <v>1</v>
      </c>
    </row>
    <row r="17" spans="1:2" x14ac:dyDescent="0.25">
      <c r="A17" s="42" t="s">
        <v>36</v>
      </c>
      <c r="B17" s="56">
        <v>12</v>
      </c>
    </row>
    <row r="18" spans="1:2" x14ac:dyDescent="0.25">
      <c r="A18" s="43" t="s">
        <v>37</v>
      </c>
      <c r="B18" s="53">
        <v>6</v>
      </c>
    </row>
    <row r="19" spans="1:2" x14ac:dyDescent="0.25">
      <c r="A19" s="42" t="s">
        <v>38</v>
      </c>
      <c r="B19" s="56">
        <v>1</v>
      </c>
    </row>
    <row r="20" spans="1:2" x14ac:dyDescent="0.25">
      <c r="A20" s="43" t="s">
        <v>39</v>
      </c>
      <c r="B20" s="53">
        <v>1</v>
      </c>
    </row>
    <row r="21" spans="1:2" x14ac:dyDescent="0.25">
      <c r="A21" s="43" t="s">
        <v>40</v>
      </c>
      <c r="B21" s="53">
        <v>1</v>
      </c>
    </row>
    <row r="22" spans="1:2" x14ac:dyDescent="0.25">
      <c r="A22" s="17"/>
      <c r="B22" s="61">
        <f>SUBTOTAL(109,Tabla7[Nº de Avisos Tipo de elemento "Xarxes socials"])</f>
        <v>33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26" sqref="F26"/>
    </sheetView>
  </sheetViews>
  <sheetFormatPr baseColWidth="10" defaultRowHeight="15" x14ac:dyDescent="0.25"/>
  <cols>
    <col min="1" max="1" width="38.28515625" customWidth="1"/>
    <col min="2" max="2" width="35.28515625" customWidth="1"/>
  </cols>
  <sheetData>
    <row r="1" spans="1:3" x14ac:dyDescent="0.25">
      <c r="A1" s="60" t="s">
        <v>161</v>
      </c>
    </row>
    <row r="3" spans="1:3" x14ac:dyDescent="0.25">
      <c r="A3" s="48" t="s">
        <v>66</v>
      </c>
      <c r="B3" s="50" t="s">
        <v>162</v>
      </c>
      <c r="C3" s="50" t="s">
        <v>11</v>
      </c>
    </row>
    <row r="4" spans="1:3" x14ac:dyDescent="0.25">
      <c r="A4" s="43" t="s">
        <v>29</v>
      </c>
      <c r="B4" s="53">
        <v>91</v>
      </c>
      <c r="C4" s="66">
        <f>Tabla611[[#This Row],[Nº de Avisos Tipo de elemento "Agents cíviques"]]/Tabla611[[#Totals],[Nº de Avisos Tipo de elemento "Agents cíviques"]]</f>
        <v>2.6530612244897958E-2</v>
      </c>
    </row>
    <row r="5" spans="1:3" x14ac:dyDescent="0.25">
      <c r="A5" s="43" t="s">
        <v>30</v>
      </c>
      <c r="B5" s="53">
        <v>48</v>
      </c>
      <c r="C5" s="66">
        <f>Tabla611[[#This Row],[Nº de Avisos Tipo de elemento "Agents cíviques"]]/Tabla611[[#Totals],[Nº de Avisos Tipo de elemento "Agents cíviques"]]</f>
        <v>1.3994169096209912E-2</v>
      </c>
    </row>
    <row r="6" spans="1:3" x14ac:dyDescent="0.25">
      <c r="A6" s="42" t="s">
        <v>31</v>
      </c>
      <c r="B6" s="56">
        <v>284</v>
      </c>
      <c r="C6" s="66">
        <f>Tabla611[[#This Row],[Nº de Avisos Tipo de elemento "Agents cíviques"]]/Tabla611[[#Totals],[Nº de Avisos Tipo de elemento "Agents cíviques"]]</f>
        <v>8.2798833819241982E-2</v>
      </c>
    </row>
    <row r="7" spans="1:3" x14ac:dyDescent="0.25">
      <c r="A7" s="43" t="s">
        <v>32</v>
      </c>
      <c r="B7" s="53">
        <v>311</v>
      </c>
      <c r="C7" s="66">
        <f>Tabla611[[#This Row],[Nº de Avisos Tipo de elemento "Agents cíviques"]]/Tabla611[[#Totals],[Nº de Avisos Tipo de elemento "Agents cíviques"]]</f>
        <v>9.0670553935860057E-2</v>
      </c>
    </row>
    <row r="8" spans="1:3" x14ac:dyDescent="0.25">
      <c r="A8" s="42" t="s">
        <v>33</v>
      </c>
      <c r="B8" s="56">
        <v>391</v>
      </c>
      <c r="C8" s="66">
        <f>Tabla611[[#This Row],[Nº de Avisos Tipo de elemento "Agents cíviques"]]/Tabla611[[#Totals],[Nº de Avisos Tipo de elemento "Agents cíviques"]]</f>
        <v>0.11399416909620991</v>
      </c>
    </row>
    <row r="9" spans="1:3" x14ac:dyDescent="0.25">
      <c r="A9" s="42" t="s">
        <v>34</v>
      </c>
      <c r="B9" s="53">
        <v>408</v>
      </c>
      <c r="C9" s="66">
        <f>Tabla611[[#This Row],[Nº de Avisos Tipo de elemento "Agents cíviques"]]/Tabla611[[#Totals],[Nº de Avisos Tipo de elemento "Agents cíviques"]]</f>
        <v>0.11895043731778426</v>
      </c>
    </row>
    <row r="10" spans="1:3" x14ac:dyDescent="0.25">
      <c r="A10" s="43" t="s">
        <v>35</v>
      </c>
      <c r="B10" s="52">
        <v>333</v>
      </c>
      <c r="C10" s="66">
        <f>Tabla611[[#This Row],[Nº de Avisos Tipo de elemento "Agents cíviques"]]/Tabla611[[#Totals],[Nº de Avisos Tipo de elemento "Agents cíviques"]]</f>
        <v>9.7084548104956273E-2</v>
      </c>
    </row>
    <row r="11" spans="1:3" x14ac:dyDescent="0.25">
      <c r="A11" s="42" t="s">
        <v>36</v>
      </c>
      <c r="B11" s="52">
        <v>124</v>
      </c>
      <c r="C11" s="66">
        <f>Tabla611[[#This Row],[Nº de Avisos Tipo de elemento "Agents cíviques"]]/Tabla611[[#Totals],[Nº de Avisos Tipo de elemento "Agents cíviques"]]</f>
        <v>3.6151603498542274E-2</v>
      </c>
    </row>
    <row r="12" spans="1:3" x14ac:dyDescent="0.25">
      <c r="A12" s="43" t="s">
        <v>37</v>
      </c>
      <c r="B12" s="52">
        <v>412</v>
      </c>
      <c r="C12" s="66">
        <f>Tabla611[[#This Row],[Nº de Avisos Tipo de elemento "Agents cíviques"]]/Tabla611[[#Totals],[Nº de Avisos Tipo de elemento "Agents cíviques"]]</f>
        <v>0.12011661807580175</v>
      </c>
    </row>
    <row r="13" spans="1:3" x14ac:dyDescent="0.25">
      <c r="A13" s="42" t="s">
        <v>38</v>
      </c>
      <c r="B13" s="52">
        <v>437</v>
      </c>
      <c r="C13" s="66">
        <f>Tabla611[[#This Row],[Nº de Avisos Tipo de elemento "Agents cíviques"]]/Tabla611[[#Totals],[Nº de Avisos Tipo de elemento "Agents cíviques"]]</f>
        <v>0.12740524781341109</v>
      </c>
    </row>
    <row r="14" spans="1:3" x14ac:dyDescent="0.25">
      <c r="A14" s="43" t="s">
        <v>39</v>
      </c>
      <c r="B14" s="52">
        <v>340</v>
      </c>
      <c r="C14" s="66">
        <f>Tabla611[[#This Row],[Nº de Avisos Tipo de elemento "Agents cíviques"]]/Tabla611[[#Totals],[Nº de Avisos Tipo de elemento "Agents cíviques"]]</f>
        <v>9.9125364431486881E-2</v>
      </c>
    </row>
    <row r="15" spans="1:3" x14ac:dyDescent="0.25">
      <c r="A15" s="43" t="s">
        <v>40</v>
      </c>
      <c r="B15" s="58">
        <v>251</v>
      </c>
      <c r="C15" s="66">
        <f>Tabla611[[#This Row],[Nº de Avisos Tipo de elemento "Agents cíviques"]]/Tabla611[[#Totals],[Nº de Avisos Tipo de elemento "Agents cíviques"]]</f>
        <v>7.3177842565597673E-2</v>
      </c>
    </row>
    <row r="16" spans="1:3" x14ac:dyDescent="0.25">
      <c r="A16" s="57"/>
      <c r="B16" s="58">
        <f>SUBTOTAL(109,Tabla611[Nº de Avisos Tipo de elemento "Agents cíviques"])</f>
        <v>3430</v>
      </c>
      <c r="C16" s="59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workbookViewId="0"/>
  </sheetViews>
  <sheetFormatPr baseColWidth="10" defaultRowHeight="15" x14ac:dyDescent="0.25"/>
  <cols>
    <col min="1" max="1" width="36.42578125" bestFit="1" customWidth="1"/>
  </cols>
  <sheetData>
    <row r="1" spans="1:3" x14ac:dyDescent="0.25">
      <c r="A1" s="60" t="s">
        <v>155</v>
      </c>
    </row>
    <row r="4" spans="1:3" x14ac:dyDescent="0.25">
      <c r="A4" s="39" t="s">
        <v>153</v>
      </c>
      <c r="B4" s="40" t="s">
        <v>154</v>
      </c>
      <c r="C4" s="41" t="s">
        <v>11</v>
      </c>
    </row>
    <row r="5" spans="1:3" x14ac:dyDescent="0.25">
      <c r="A5" s="42" t="s">
        <v>117</v>
      </c>
      <c r="B5" s="28">
        <v>137</v>
      </c>
      <c r="C5" s="63">
        <f>Tabla8[[#This Row],[Num]]/Tabla8[[#Totals],[Num]]</f>
        <v>5.1330086174597229E-2</v>
      </c>
    </row>
    <row r="6" spans="1:3" x14ac:dyDescent="0.25">
      <c r="A6" s="43" t="s">
        <v>100</v>
      </c>
      <c r="B6" s="29">
        <v>133</v>
      </c>
      <c r="C6" s="63">
        <f>Tabla8[[#This Row],[Num]]/Tabla8[[#Totals],[Num]]</f>
        <v>4.9831397527163729E-2</v>
      </c>
    </row>
    <row r="7" spans="1:3" ht="25.5" x14ac:dyDescent="0.25">
      <c r="A7" s="43" t="s">
        <v>114</v>
      </c>
      <c r="B7" s="29">
        <v>130</v>
      </c>
      <c r="C7" s="63">
        <f>Tabla8[[#This Row],[Num]]/Tabla8[[#Totals],[Num]]</f>
        <v>4.8707381041588609E-2</v>
      </c>
    </row>
    <row r="8" spans="1:3" x14ac:dyDescent="0.25">
      <c r="A8" s="43" t="s">
        <v>120</v>
      </c>
      <c r="B8" s="29">
        <v>124</v>
      </c>
      <c r="C8" s="63">
        <f>Tabla8[[#This Row],[Num]]/Tabla8[[#Totals],[Num]]</f>
        <v>4.6459348070438368E-2</v>
      </c>
    </row>
    <row r="9" spans="1:3" x14ac:dyDescent="0.25">
      <c r="A9" s="42" t="s">
        <v>85</v>
      </c>
      <c r="B9" s="28">
        <v>112</v>
      </c>
      <c r="C9" s="63">
        <f>Tabla8[[#This Row],[Num]]/Tabla8[[#Totals],[Num]]</f>
        <v>4.196328212813788E-2</v>
      </c>
    </row>
    <row r="10" spans="1:3" x14ac:dyDescent="0.25">
      <c r="A10" s="42" t="s">
        <v>127</v>
      </c>
      <c r="B10" s="28">
        <v>104</v>
      </c>
      <c r="C10" s="63">
        <f>Tabla8[[#This Row],[Num]]/Tabla8[[#Totals],[Num]]</f>
        <v>3.8965904833270885E-2</v>
      </c>
    </row>
    <row r="11" spans="1:3" x14ac:dyDescent="0.25">
      <c r="A11" s="42" t="s">
        <v>121</v>
      </c>
      <c r="B11" s="28">
        <v>103</v>
      </c>
      <c r="C11" s="63">
        <f>Tabla8[[#This Row],[Num]]/Tabla8[[#Totals],[Num]]</f>
        <v>3.8591232671412512E-2</v>
      </c>
    </row>
    <row r="12" spans="1:3" x14ac:dyDescent="0.25">
      <c r="A12" s="43" t="s">
        <v>88</v>
      </c>
      <c r="B12" s="29">
        <v>100</v>
      </c>
      <c r="C12" s="63">
        <f>Tabla8[[#This Row],[Num]]/Tabla8[[#Totals],[Num]]</f>
        <v>3.7467216185837392E-2</v>
      </c>
    </row>
    <row r="13" spans="1:3" x14ac:dyDescent="0.25">
      <c r="A13" s="42" t="s">
        <v>147</v>
      </c>
      <c r="B13" s="28">
        <v>98</v>
      </c>
      <c r="C13" s="63">
        <f>Tabla8[[#This Row],[Num]]/Tabla8[[#Totals],[Num]]</f>
        <v>3.6717871862120645E-2</v>
      </c>
    </row>
    <row r="14" spans="1:3" ht="25.5" x14ac:dyDescent="0.25">
      <c r="A14" s="43" t="s">
        <v>116</v>
      </c>
      <c r="B14" s="29">
        <v>84</v>
      </c>
      <c r="C14" s="63">
        <f>Tabla8[[#This Row],[Num]]/Tabla8[[#Totals],[Num]]</f>
        <v>3.147246159610341E-2</v>
      </c>
    </row>
    <row r="15" spans="1:3" x14ac:dyDescent="0.25">
      <c r="A15" s="42" t="s">
        <v>119</v>
      </c>
      <c r="B15" s="28">
        <v>82</v>
      </c>
      <c r="C15" s="63">
        <f>Tabla8[[#This Row],[Num]]/Tabla8[[#Totals],[Num]]</f>
        <v>3.0723117272386663E-2</v>
      </c>
    </row>
    <row r="16" spans="1:3" ht="25.5" x14ac:dyDescent="0.25">
      <c r="A16" s="42" t="s">
        <v>115</v>
      </c>
      <c r="B16" s="28">
        <v>78</v>
      </c>
      <c r="C16" s="63">
        <f>Tabla8[[#This Row],[Num]]/Tabla8[[#Totals],[Num]]</f>
        <v>2.9224428624953166E-2</v>
      </c>
    </row>
    <row r="17" spans="1:3" x14ac:dyDescent="0.25">
      <c r="A17" s="43" t="s">
        <v>84</v>
      </c>
      <c r="B17" s="29">
        <v>77</v>
      </c>
      <c r="C17" s="63">
        <f>Tabla8[[#This Row],[Num]]/Tabla8[[#Totals],[Num]]</f>
        <v>2.8849756463094792E-2</v>
      </c>
    </row>
    <row r="18" spans="1:3" ht="25.5" x14ac:dyDescent="0.25">
      <c r="A18" s="42" t="s">
        <v>113</v>
      </c>
      <c r="B18" s="28">
        <v>66</v>
      </c>
      <c r="C18" s="63">
        <f>Tabla8[[#This Row],[Num]]/Tabla8[[#Totals],[Num]]</f>
        <v>2.4728362682652678E-2</v>
      </c>
    </row>
    <row r="19" spans="1:3" x14ac:dyDescent="0.25">
      <c r="A19" s="43" t="s">
        <v>142</v>
      </c>
      <c r="B19" s="29">
        <v>62</v>
      </c>
      <c r="C19" s="63">
        <f>Tabla8[[#This Row],[Num]]/Tabla8[[#Totals],[Num]]</f>
        <v>2.3229674035219184E-2</v>
      </c>
    </row>
    <row r="20" spans="1:3" x14ac:dyDescent="0.25">
      <c r="A20" s="43" t="s">
        <v>86</v>
      </c>
      <c r="B20" s="29">
        <v>61</v>
      </c>
      <c r="C20" s="63">
        <f>Tabla8[[#This Row],[Num]]/Tabla8[[#Totals],[Num]]</f>
        <v>2.2855001873360811E-2</v>
      </c>
    </row>
    <row r="21" spans="1:3" x14ac:dyDescent="0.25">
      <c r="A21" s="43" t="s">
        <v>118</v>
      </c>
      <c r="B21" s="29">
        <v>61</v>
      </c>
      <c r="C21" s="63">
        <f>Tabla8[[#This Row],[Num]]/Tabla8[[#Totals],[Num]]</f>
        <v>2.2855001873360811E-2</v>
      </c>
    </row>
    <row r="22" spans="1:3" x14ac:dyDescent="0.25">
      <c r="A22" s="42" t="s">
        <v>111</v>
      </c>
      <c r="B22" s="28">
        <v>59</v>
      </c>
      <c r="C22" s="63">
        <f>Tabla8[[#This Row],[Num]]/Tabla8[[#Totals],[Num]]</f>
        <v>2.210565754964406E-2</v>
      </c>
    </row>
    <row r="23" spans="1:3" x14ac:dyDescent="0.25">
      <c r="A23" s="43" t="s">
        <v>148</v>
      </c>
      <c r="B23" s="29">
        <v>52</v>
      </c>
      <c r="C23" s="63">
        <f>Tabla8[[#This Row],[Num]]/Tabla8[[#Totals],[Num]]</f>
        <v>1.9482952416635443E-2</v>
      </c>
    </row>
    <row r="24" spans="1:3" x14ac:dyDescent="0.25">
      <c r="A24" s="43" t="s">
        <v>98</v>
      </c>
      <c r="B24" s="29">
        <v>50</v>
      </c>
      <c r="C24" s="63">
        <f>Tabla8[[#This Row],[Num]]/Tabla8[[#Totals],[Num]]</f>
        <v>1.8733608092918696E-2</v>
      </c>
    </row>
    <row r="25" spans="1:3" x14ac:dyDescent="0.25">
      <c r="A25" s="42" t="s">
        <v>77</v>
      </c>
      <c r="B25" s="28">
        <v>47</v>
      </c>
      <c r="C25" s="63">
        <f>Tabla8[[#This Row],[Num]]/Tabla8[[#Totals],[Num]]</f>
        <v>1.7609591607343576E-2</v>
      </c>
    </row>
    <row r="26" spans="1:3" ht="25.5" x14ac:dyDescent="0.25">
      <c r="A26" s="43" t="s">
        <v>150</v>
      </c>
      <c r="B26" s="29">
        <v>47</v>
      </c>
      <c r="C26" s="63">
        <f>Tabla8[[#This Row],[Num]]/Tabla8[[#Totals],[Num]]</f>
        <v>1.7609591607343576E-2</v>
      </c>
    </row>
    <row r="27" spans="1:3" x14ac:dyDescent="0.25">
      <c r="A27" s="42" t="s">
        <v>123</v>
      </c>
      <c r="B27" s="28">
        <v>40</v>
      </c>
      <c r="C27" s="63">
        <f>Tabla8[[#This Row],[Num]]/Tabla8[[#Totals],[Num]]</f>
        <v>1.4986886474334956E-2</v>
      </c>
    </row>
    <row r="28" spans="1:3" ht="25.5" x14ac:dyDescent="0.25">
      <c r="A28" s="43" t="s">
        <v>82</v>
      </c>
      <c r="B28" s="29">
        <v>39</v>
      </c>
      <c r="C28" s="63">
        <f>Tabla8[[#This Row],[Num]]/Tabla8[[#Totals],[Num]]</f>
        <v>1.4612214312476583E-2</v>
      </c>
    </row>
    <row r="29" spans="1:3" x14ac:dyDescent="0.25">
      <c r="A29" s="43" t="s">
        <v>122</v>
      </c>
      <c r="B29" s="29">
        <v>38</v>
      </c>
      <c r="C29" s="63">
        <f>Tabla8[[#This Row],[Num]]/Tabla8[[#Totals],[Num]]</f>
        <v>1.4237542150618209E-2</v>
      </c>
    </row>
    <row r="30" spans="1:3" x14ac:dyDescent="0.25">
      <c r="A30" s="42" t="s">
        <v>125</v>
      </c>
      <c r="B30" s="28">
        <v>38</v>
      </c>
      <c r="C30" s="63">
        <f>Tabla8[[#This Row],[Num]]/Tabla8[[#Totals],[Num]]</f>
        <v>1.4237542150618209E-2</v>
      </c>
    </row>
    <row r="31" spans="1:3" x14ac:dyDescent="0.25">
      <c r="A31" s="43" t="s">
        <v>112</v>
      </c>
      <c r="B31" s="29">
        <v>37</v>
      </c>
      <c r="C31" s="63">
        <f>Tabla8[[#This Row],[Num]]/Tabla8[[#Totals],[Num]]</f>
        <v>1.3862869988759834E-2</v>
      </c>
    </row>
    <row r="32" spans="1:3" x14ac:dyDescent="0.25">
      <c r="A32" s="42" t="s">
        <v>87</v>
      </c>
      <c r="B32" s="28">
        <v>36</v>
      </c>
      <c r="C32" s="63">
        <f>Tabla8[[#This Row],[Num]]/Tabla8[[#Totals],[Num]]</f>
        <v>1.3488197826901461E-2</v>
      </c>
    </row>
    <row r="33" spans="1:3" ht="25.5" x14ac:dyDescent="0.25">
      <c r="A33" s="43" t="s">
        <v>94</v>
      </c>
      <c r="B33" s="29">
        <v>33</v>
      </c>
      <c r="C33" s="63">
        <f>Tabla8[[#This Row],[Num]]/Tabla8[[#Totals],[Num]]</f>
        <v>1.2364181341326339E-2</v>
      </c>
    </row>
    <row r="34" spans="1:3" x14ac:dyDescent="0.25">
      <c r="A34" s="43" t="s">
        <v>124</v>
      </c>
      <c r="B34" s="29">
        <v>29</v>
      </c>
      <c r="C34" s="63">
        <f>Tabla8[[#This Row],[Num]]/Tabla8[[#Totals],[Num]]</f>
        <v>1.0865492693892843E-2</v>
      </c>
    </row>
    <row r="35" spans="1:3" x14ac:dyDescent="0.25">
      <c r="A35" s="43" t="s">
        <v>138</v>
      </c>
      <c r="B35" s="29">
        <v>29</v>
      </c>
      <c r="C35" s="63">
        <f>Tabla8[[#This Row],[Num]]/Tabla8[[#Totals],[Num]]</f>
        <v>1.0865492693892843E-2</v>
      </c>
    </row>
    <row r="36" spans="1:3" x14ac:dyDescent="0.25">
      <c r="A36" s="42" t="s">
        <v>93</v>
      </c>
      <c r="B36" s="28">
        <v>28</v>
      </c>
      <c r="C36" s="63">
        <f>Tabla8[[#This Row],[Num]]/Tabla8[[#Totals],[Num]]</f>
        <v>1.049082053203447E-2</v>
      </c>
    </row>
    <row r="37" spans="1:3" x14ac:dyDescent="0.25">
      <c r="A37" s="43" t="s">
        <v>80</v>
      </c>
      <c r="B37" s="29">
        <v>26</v>
      </c>
      <c r="C37" s="63">
        <f>Tabla8[[#This Row],[Num]]/Tabla8[[#Totals],[Num]]</f>
        <v>9.7414762083177214E-3</v>
      </c>
    </row>
    <row r="38" spans="1:3" x14ac:dyDescent="0.25">
      <c r="A38" s="43" t="s">
        <v>92</v>
      </c>
      <c r="B38" s="29">
        <v>25</v>
      </c>
      <c r="C38" s="63">
        <f>Tabla8[[#This Row],[Num]]/Tabla8[[#Totals],[Num]]</f>
        <v>9.3668040464593479E-3</v>
      </c>
    </row>
    <row r="39" spans="1:3" x14ac:dyDescent="0.25">
      <c r="A39" s="43" t="s">
        <v>106</v>
      </c>
      <c r="B39" s="29">
        <v>24</v>
      </c>
      <c r="C39" s="63">
        <f>Tabla8[[#This Row],[Num]]/Tabla8[[#Totals],[Num]]</f>
        <v>8.9921318846009745E-3</v>
      </c>
    </row>
    <row r="40" spans="1:3" x14ac:dyDescent="0.25">
      <c r="A40" s="42" t="s">
        <v>149</v>
      </c>
      <c r="B40" s="28">
        <v>23</v>
      </c>
      <c r="C40" s="63">
        <f>Tabla8[[#This Row],[Num]]/Tabla8[[#Totals],[Num]]</f>
        <v>8.6174597227426011E-3</v>
      </c>
    </row>
    <row r="41" spans="1:3" x14ac:dyDescent="0.25">
      <c r="A41" s="42" t="s">
        <v>107</v>
      </c>
      <c r="B41" s="28">
        <v>22</v>
      </c>
      <c r="C41" s="63">
        <f>Tabla8[[#This Row],[Num]]/Tabla8[[#Totals],[Num]]</f>
        <v>8.2427875608842259E-3</v>
      </c>
    </row>
    <row r="42" spans="1:3" x14ac:dyDescent="0.25">
      <c r="A42" s="43" t="s">
        <v>128</v>
      </c>
      <c r="B42" s="29">
        <v>22</v>
      </c>
      <c r="C42" s="63">
        <f>Tabla8[[#This Row],[Num]]/Tabla8[[#Totals],[Num]]</f>
        <v>8.2427875608842259E-3</v>
      </c>
    </row>
    <row r="43" spans="1:3" x14ac:dyDescent="0.25">
      <c r="A43" s="42" t="s">
        <v>91</v>
      </c>
      <c r="B43" s="28">
        <v>21</v>
      </c>
      <c r="C43" s="63">
        <f>Tabla8[[#This Row],[Num]]/Tabla8[[#Totals],[Num]]</f>
        <v>7.8681153990258525E-3</v>
      </c>
    </row>
    <row r="44" spans="1:3" x14ac:dyDescent="0.25">
      <c r="A44" s="42" t="s">
        <v>143</v>
      </c>
      <c r="B44" s="28">
        <v>19</v>
      </c>
      <c r="C44" s="63">
        <f>Tabla8[[#This Row],[Num]]/Tabla8[[#Totals],[Num]]</f>
        <v>7.1187710753091047E-3</v>
      </c>
    </row>
    <row r="45" spans="1:3" x14ac:dyDescent="0.25">
      <c r="A45" s="42" t="s">
        <v>81</v>
      </c>
      <c r="B45" s="28">
        <v>17</v>
      </c>
      <c r="C45" s="63">
        <f>Tabla8[[#This Row],[Num]]/Tabla8[[#Totals],[Num]]</f>
        <v>6.369426751592357E-3</v>
      </c>
    </row>
    <row r="46" spans="1:3" x14ac:dyDescent="0.25">
      <c r="A46" s="42" t="s">
        <v>137</v>
      </c>
      <c r="B46" s="28">
        <v>17</v>
      </c>
      <c r="C46" s="63">
        <f>Tabla8[[#This Row],[Num]]/Tabla8[[#Totals],[Num]]</f>
        <v>6.369426751592357E-3</v>
      </c>
    </row>
    <row r="47" spans="1:3" x14ac:dyDescent="0.25">
      <c r="A47" s="62" t="s">
        <v>152</v>
      </c>
      <c r="B47" s="30">
        <v>17</v>
      </c>
      <c r="C47" s="63">
        <f>Tabla8[[#This Row],[Num]]/Tabla8[[#Totals],[Num]]</f>
        <v>6.369426751592357E-3</v>
      </c>
    </row>
    <row r="48" spans="1:3" x14ac:dyDescent="0.25">
      <c r="A48" s="42" t="s">
        <v>105</v>
      </c>
      <c r="B48" s="28">
        <v>16</v>
      </c>
      <c r="C48" s="63">
        <f>Tabla8[[#This Row],[Num]]/Tabla8[[#Totals],[Num]]</f>
        <v>5.9947545897339827E-3</v>
      </c>
    </row>
    <row r="49" spans="1:3" x14ac:dyDescent="0.25">
      <c r="A49" s="43" t="s">
        <v>140</v>
      </c>
      <c r="B49" s="29">
        <v>16</v>
      </c>
      <c r="C49" s="63">
        <f>Tabla8[[#This Row],[Num]]/Tabla8[[#Totals],[Num]]</f>
        <v>5.9947545897339827E-3</v>
      </c>
    </row>
    <row r="50" spans="1:3" x14ac:dyDescent="0.25">
      <c r="A50" s="42" t="s">
        <v>141</v>
      </c>
      <c r="B50" s="28">
        <v>13</v>
      </c>
      <c r="C50" s="63">
        <f>Tabla8[[#This Row],[Num]]/Tabla8[[#Totals],[Num]]</f>
        <v>4.8707381041588607E-3</v>
      </c>
    </row>
    <row r="51" spans="1:3" ht="25.5" x14ac:dyDescent="0.25">
      <c r="A51" s="42" t="s">
        <v>95</v>
      </c>
      <c r="B51" s="28">
        <v>11</v>
      </c>
      <c r="C51" s="63">
        <f>Tabla8[[#This Row],[Num]]/Tabla8[[#Totals],[Num]]</f>
        <v>4.121393780442113E-3</v>
      </c>
    </row>
    <row r="52" spans="1:3" x14ac:dyDescent="0.25">
      <c r="A52" s="42" t="s">
        <v>99</v>
      </c>
      <c r="B52" s="28">
        <v>11</v>
      </c>
      <c r="C52" s="63">
        <f>Tabla8[[#This Row],[Num]]/Tabla8[[#Totals],[Num]]</f>
        <v>4.121393780442113E-3</v>
      </c>
    </row>
    <row r="53" spans="1:3" x14ac:dyDescent="0.25">
      <c r="A53" s="42" t="s">
        <v>129</v>
      </c>
      <c r="B53" s="28">
        <v>11</v>
      </c>
      <c r="C53" s="63">
        <f>Tabla8[[#This Row],[Num]]/Tabla8[[#Totals],[Num]]</f>
        <v>4.121393780442113E-3</v>
      </c>
    </row>
    <row r="54" spans="1:3" x14ac:dyDescent="0.25">
      <c r="A54" s="42" t="s">
        <v>133</v>
      </c>
      <c r="B54" s="28">
        <v>11</v>
      </c>
      <c r="C54" s="63">
        <f>Tabla8[[#This Row],[Num]]/Tabla8[[#Totals],[Num]]</f>
        <v>4.121393780442113E-3</v>
      </c>
    </row>
    <row r="55" spans="1:3" x14ac:dyDescent="0.25">
      <c r="A55" s="43" t="s">
        <v>78</v>
      </c>
      <c r="B55" s="29">
        <v>10</v>
      </c>
      <c r="C55" s="63">
        <f>Tabla8[[#This Row],[Num]]/Tabla8[[#Totals],[Num]]</f>
        <v>3.7467216185837391E-3</v>
      </c>
    </row>
    <row r="56" spans="1:3" x14ac:dyDescent="0.25">
      <c r="A56" s="43" t="s">
        <v>74</v>
      </c>
      <c r="B56" s="29">
        <v>9</v>
      </c>
      <c r="C56" s="63">
        <f>Tabla8[[#This Row],[Num]]/Tabla8[[#Totals],[Num]]</f>
        <v>3.3720494567253652E-3</v>
      </c>
    </row>
    <row r="57" spans="1:3" x14ac:dyDescent="0.25">
      <c r="A57" s="42" t="s">
        <v>89</v>
      </c>
      <c r="B57" s="28">
        <v>9</v>
      </c>
      <c r="C57" s="63">
        <f>Tabla8[[#This Row],[Num]]/Tabla8[[#Totals],[Num]]</f>
        <v>3.3720494567253652E-3</v>
      </c>
    </row>
    <row r="58" spans="1:3" x14ac:dyDescent="0.25">
      <c r="A58" s="43" t="s">
        <v>96</v>
      </c>
      <c r="B58" s="29">
        <v>9</v>
      </c>
      <c r="C58" s="63">
        <f>Tabla8[[#This Row],[Num]]/Tabla8[[#Totals],[Num]]</f>
        <v>3.3720494567253652E-3</v>
      </c>
    </row>
    <row r="59" spans="1:3" x14ac:dyDescent="0.25">
      <c r="A59" s="43" t="s">
        <v>90</v>
      </c>
      <c r="B59" s="29">
        <v>8</v>
      </c>
      <c r="C59" s="63">
        <f>Tabla8[[#This Row],[Num]]/Tabla8[[#Totals],[Num]]</f>
        <v>2.9973772948669914E-3</v>
      </c>
    </row>
    <row r="60" spans="1:3" x14ac:dyDescent="0.25">
      <c r="A60" s="42" t="s">
        <v>83</v>
      </c>
      <c r="B60" s="28">
        <v>7</v>
      </c>
      <c r="C60" s="63">
        <f>Tabla8[[#This Row],[Num]]/Tabla8[[#Totals],[Num]]</f>
        <v>2.6227051330086175E-3</v>
      </c>
    </row>
    <row r="61" spans="1:3" x14ac:dyDescent="0.25">
      <c r="A61" s="42" t="s">
        <v>97</v>
      </c>
      <c r="B61" s="28">
        <v>7</v>
      </c>
      <c r="C61" s="63">
        <f>Tabla8[[#This Row],[Num]]/Tabla8[[#Totals],[Num]]</f>
        <v>2.6227051330086175E-3</v>
      </c>
    </row>
    <row r="62" spans="1:3" x14ac:dyDescent="0.25">
      <c r="A62" s="43" t="s">
        <v>102</v>
      </c>
      <c r="B62" s="29">
        <v>7</v>
      </c>
      <c r="C62" s="63">
        <f>Tabla8[[#This Row],[Num]]/Tabla8[[#Totals],[Num]]</f>
        <v>2.6227051330086175E-3</v>
      </c>
    </row>
    <row r="63" spans="1:3" ht="25.5" x14ac:dyDescent="0.25">
      <c r="A63" s="43" t="s">
        <v>108</v>
      </c>
      <c r="B63" s="29">
        <v>6</v>
      </c>
      <c r="C63" s="63">
        <f>Tabla8[[#This Row],[Num]]/Tabla8[[#Totals],[Num]]</f>
        <v>2.2480329711502436E-3</v>
      </c>
    </row>
    <row r="64" spans="1:3" x14ac:dyDescent="0.25">
      <c r="A64" s="42" t="s">
        <v>73</v>
      </c>
      <c r="B64" s="28">
        <v>5</v>
      </c>
      <c r="C64" s="63">
        <f>Tabla8[[#This Row],[Num]]/Tabla8[[#Totals],[Num]]</f>
        <v>1.8733608092918695E-3</v>
      </c>
    </row>
    <row r="65" spans="1:3" x14ac:dyDescent="0.25">
      <c r="A65" s="42" t="s">
        <v>103</v>
      </c>
      <c r="B65" s="28">
        <v>5</v>
      </c>
      <c r="C65" s="63">
        <f>Tabla8[[#This Row],[Num]]/Tabla8[[#Totals],[Num]]</f>
        <v>1.8733608092918695E-3</v>
      </c>
    </row>
    <row r="66" spans="1:3" x14ac:dyDescent="0.25">
      <c r="A66" s="43" t="s">
        <v>130</v>
      </c>
      <c r="B66" s="29">
        <v>5</v>
      </c>
      <c r="C66" s="63">
        <f>Tabla8[[#This Row],[Num]]/Tabla8[[#Totals],[Num]]</f>
        <v>1.8733608092918695E-3</v>
      </c>
    </row>
    <row r="67" spans="1:3" x14ac:dyDescent="0.25">
      <c r="A67" s="43" t="s">
        <v>132</v>
      </c>
      <c r="B67" s="29">
        <v>5</v>
      </c>
      <c r="C67" s="63">
        <f>Tabla8[[#This Row],[Num]]/Tabla8[[#Totals],[Num]]</f>
        <v>1.8733608092918695E-3</v>
      </c>
    </row>
    <row r="68" spans="1:3" x14ac:dyDescent="0.25">
      <c r="A68" s="43" t="s">
        <v>72</v>
      </c>
      <c r="B68" s="29">
        <v>4</v>
      </c>
      <c r="C68" s="63">
        <f>Tabla8[[#This Row],[Num]]/Tabla8[[#Totals],[Num]]</f>
        <v>1.4986886474334957E-3</v>
      </c>
    </row>
    <row r="69" spans="1:3" x14ac:dyDescent="0.25">
      <c r="A69" s="42" t="s">
        <v>101</v>
      </c>
      <c r="B69" s="28">
        <v>4</v>
      </c>
      <c r="C69" s="63">
        <f>Tabla8[[#This Row],[Num]]/Tabla8[[#Totals],[Num]]</f>
        <v>1.4986886474334957E-3</v>
      </c>
    </row>
    <row r="70" spans="1:3" ht="25.5" x14ac:dyDescent="0.25">
      <c r="A70" s="42" t="s">
        <v>135</v>
      </c>
      <c r="B70" s="28">
        <v>4</v>
      </c>
      <c r="C70" s="63">
        <f>Tabla8[[#This Row],[Num]]/Tabla8[[#Totals],[Num]]</f>
        <v>1.4986886474334957E-3</v>
      </c>
    </row>
    <row r="71" spans="1:3" x14ac:dyDescent="0.25">
      <c r="A71" s="42" t="s">
        <v>75</v>
      </c>
      <c r="B71" s="28">
        <v>3</v>
      </c>
      <c r="C71" s="63">
        <f>Tabla8[[#This Row],[Num]]/Tabla8[[#Totals],[Num]]</f>
        <v>1.1240164855751218E-3</v>
      </c>
    </row>
    <row r="72" spans="1:3" x14ac:dyDescent="0.25">
      <c r="A72" s="42" t="s">
        <v>109</v>
      </c>
      <c r="B72" s="28">
        <v>3</v>
      </c>
      <c r="C72" s="63">
        <f>Tabla8[[#This Row],[Num]]/Tabla8[[#Totals],[Num]]</f>
        <v>1.1240164855751218E-3</v>
      </c>
    </row>
    <row r="73" spans="1:3" ht="25.5" x14ac:dyDescent="0.25">
      <c r="A73" s="43" t="s">
        <v>136</v>
      </c>
      <c r="B73" s="29">
        <v>3</v>
      </c>
      <c r="C73" s="63">
        <f>Tabla8[[#This Row],[Num]]/Tabla8[[#Totals],[Num]]</f>
        <v>1.1240164855751218E-3</v>
      </c>
    </row>
    <row r="74" spans="1:3" ht="25.5" x14ac:dyDescent="0.25">
      <c r="A74" s="43" t="s">
        <v>144</v>
      </c>
      <c r="B74" s="29">
        <v>3</v>
      </c>
      <c r="C74" s="63">
        <f>Tabla8[[#This Row],[Num]]/Tabla8[[#Totals],[Num]]</f>
        <v>1.1240164855751218E-3</v>
      </c>
    </row>
    <row r="75" spans="1:3" x14ac:dyDescent="0.25">
      <c r="A75" s="42" t="s">
        <v>79</v>
      </c>
      <c r="B75" s="28">
        <v>2</v>
      </c>
      <c r="C75" s="63">
        <f>Tabla8[[#This Row],[Num]]/Tabla8[[#Totals],[Num]]</f>
        <v>7.4934432371674784E-4</v>
      </c>
    </row>
    <row r="76" spans="1:3" x14ac:dyDescent="0.25">
      <c r="A76" s="42" t="s">
        <v>131</v>
      </c>
      <c r="B76" s="28">
        <v>2</v>
      </c>
      <c r="C76" s="63">
        <f>Tabla8[[#This Row],[Num]]/Tabla8[[#Totals],[Num]]</f>
        <v>7.4934432371674784E-4</v>
      </c>
    </row>
    <row r="77" spans="1:3" x14ac:dyDescent="0.25">
      <c r="A77" s="42" t="s">
        <v>139</v>
      </c>
      <c r="B77" s="28">
        <v>2</v>
      </c>
      <c r="C77" s="63">
        <f>Tabla8[[#This Row],[Num]]/Tabla8[[#Totals],[Num]]</f>
        <v>7.4934432371674784E-4</v>
      </c>
    </row>
    <row r="78" spans="1:3" x14ac:dyDescent="0.25">
      <c r="A78" s="42" t="s">
        <v>151</v>
      </c>
      <c r="B78" s="28">
        <v>2</v>
      </c>
      <c r="C78" s="63">
        <f>Tabla8[[#This Row],[Num]]/Tabla8[[#Totals],[Num]]</f>
        <v>7.4934432371674784E-4</v>
      </c>
    </row>
    <row r="79" spans="1:3" x14ac:dyDescent="0.25">
      <c r="A79" s="43" t="s">
        <v>70</v>
      </c>
      <c r="B79" s="29">
        <v>1</v>
      </c>
      <c r="C79" s="63">
        <f>Tabla8[[#This Row],[Num]]/Tabla8[[#Totals],[Num]]</f>
        <v>3.7467216185837392E-4</v>
      </c>
    </row>
    <row r="80" spans="1:3" x14ac:dyDescent="0.25">
      <c r="A80" s="42" t="s">
        <v>71</v>
      </c>
      <c r="B80" s="28">
        <v>1</v>
      </c>
      <c r="C80" s="63">
        <f>Tabla8[[#This Row],[Num]]/Tabla8[[#Totals],[Num]]</f>
        <v>3.7467216185837392E-4</v>
      </c>
    </row>
    <row r="81" spans="1:3" x14ac:dyDescent="0.25">
      <c r="A81" s="43" t="s">
        <v>76</v>
      </c>
      <c r="B81" s="29">
        <v>1</v>
      </c>
      <c r="C81" s="63">
        <f>Tabla8[[#This Row],[Num]]/Tabla8[[#Totals],[Num]]</f>
        <v>3.7467216185837392E-4</v>
      </c>
    </row>
    <row r="82" spans="1:3" x14ac:dyDescent="0.25">
      <c r="A82" s="43" t="s">
        <v>104</v>
      </c>
      <c r="B82" s="29">
        <v>1</v>
      </c>
      <c r="C82" s="63">
        <f>Tabla8[[#This Row],[Num]]/Tabla8[[#Totals],[Num]]</f>
        <v>3.7467216185837392E-4</v>
      </c>
    </row>
    <row r="83" spans="1:3" x14ac:dyDescent="0.25">
      <c r="A83" s="43" t="s">
        <v>110</v>
      </c>
      <c r="B83" s="29">
        <v>1</v>
      </c>
      <c r="C83" s="63">
        <f>Tabla8[[#This Row],[Num]]/Tabla8[[#Totals],[Num]]</f>
        <v>3.7467216185837392E-4</v>
      </c>
    </row>
    <row r="84" spans="1:3" x14ac:dyDescent="0.25">
      <c r="A84" s="43" t="s">
        <v>126</v>
      </c>
      <c r="B84" s="29">
        <v>1</v>
      </c>
      <c r="C84" s="63">
        <f>Tabla8[[#This Row],[Num]]/Tabla8[[#Totals],[Num]]</f>
        <v>3.7467216185837392E-4</v>
      </c>
    </row>
    <row r="85" spans="1:3" x14ac:dyDescent="0.25">
      <c r="A85" s="43" t="s">
        <v>134</v>
      </c>
      <c r="B85" s="29">
        <v>1</v>
      </c>
      <c r="C85" s="63">
        <f>Tabla8[[#This Row],[Num]]/Tabla8[[#Totals],[Num]]</f>
        <v>3.7467216185837392E-4</v>
      </c>
    </row>
    <row r="86" spans="1:3" x14ac:dyDescent="0.25">
      <c r="A86" s="42" t="s">
        <v>145</v>
      </c>
      <c r="B86" s="28">
        <v>1</v>
      </c>
      <c r="C86" s="63">
        <f>Tabla8[[#This Row],[Num]]/Tabla8[[#Totals],[Num]]</f>
        <v>3.7467216185837392E-4</v>
      </c>
    </row>
    <row r="87" spans="1:3" x14ac:dyDescent="0.25">
      <c r="A87" s="43" t="s">
        <v>146</v>
      </c>
      <c r="B87" s="29">
        <v>1</v>
      </c>
      <c r="C87" s="63">
        <f>Tabla8[[#This Row],[Num]]/Tabla8[[#Totals],[Num]]</f>
        <v>3.7467216185837392E-4</v>
      </c>
    </row>
    <row r="88" spans="1:3" x14ac:dyDescent="0.25">
      <c r="A88" s="17"/>
      <c r="B88" s="33">
        <f>SUBTOTAL(109,Tabla8[Num])</f>
        <v>2669</v>
      </c>
      <c r="C88" s="16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de3793-bd30-4ec3-90fb-4d38f9d134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23D035F20D46429B38BAE444BCF299" ma:contentTypeVersion="13" ma:contentTypeDescription="Crear nuevo documento." ma:contentTypeScope="" ma:versionID="da8812c8348de64d3dba98603c9a3f2a">
  <xsd:schema xmlns:xsd="http://www.w3.org/2001/XMLSchema" xmlns:xs="http://www.w3.org/2001/XMLSchema" xmlns:p="http://schemas.microsoft.com/office/2006/metadata/properties" xmlns:ns3="48bb79bc-7670-4246-a600-ef2ce0e90149" xmlns:ns4="f6de3793-bd30-4ec3-90fb-4d38f9d134c4" targetNamespace="http://schemas.microsoft.com/office/2006/metadata/properties" ma:root="true" ma:fieldsID="ffdab0b428d318e58b7a1d05afae49bc" ns3:_="" ns4:_="">
    <xsd:import namespace="48bb79bc-7670-4246-a600-ef2ce0e90149"/>
    <xsd:import namespace="f6de3793-bd30-4ec3-90fb-4d38f9d134c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b79bc-7670-4246-a600-ef2ce0e901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e3793-bd30-4ec3-90fb-4d38f9d134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DA8A17-1C44-4320-9F4D-4E08659DEA9C}">
  <ds:schemaRefs>
    <ds:schemaRef ds:uri="f6de3793-bd30-4ec3-90fb-4d38f9d134c4"/>
    <ds:schemaRef ds:uri="http://schemas.microsoft.com/office/2006/documentManagement/types"/>
    <ds:schemaRef ds:uri="48bb79bc-7670-4246-a600-ef2ce0e90149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2FF4B7-1FFF-47E0-B59F-053F2D793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b79bc-7670-4246-a600-ef2ce0e90149"/>
    <ds:schemaRef ds:uri="f6de3793-bd30-4ec3-90fb-4d38f9d13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BDE1B3-C073-4E79-BAEF-FAC16CE5E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Per estat</vt:lpstr>
      <vt:lpstr>Per procedencia</vt:lpstr>
      <vt:lpstr>per tipologia</vt:lpstr>
      <vt:lpstr>per mesos</vt:lpstr>
      <vt:lpstr>registre general+mes</vt:lpstr>
      <vt:lpstr>xarxes socials+element</vt:lpstr>
      <vt:lpstr>xarxes socials+mes</vt:lpstr>
      <vt:lpstr>agents civiques+mes</vt:lpstr>
      <vt:lpstr>per edifici municipal</vt:lpstr>
      <vt:lpstr>per districte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Ferret Buruaga</dc:creator>
  <cp:lastModifiedBy>Maria Angela Fernandez Robles</cp:lastModifiedBy>
  <dcterms:created xsi:type="dcterms:W3CDTF">2023-01-31T13:47:14Z</dcterms:created>
  <dcterms:modified xsi:type="dcterms:W3CDTF">2023-02-06T10:13:13Z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0x0101003423D035F20D46429B38BAE444BCF299</vt:lpwstr>
  </property>
</Properties>
</file>